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2104810\Desktop\trial01\"/>
    </mc:Choice>
  </mc:AlternateContent>
  <bookViews>
    <workbookView xWindow="0" yWindow="0" windowWidth="22365" windowHeight="9450"/>
  </bookViews>
  <sheets>
    <sheet name="主応力" sheetId="2" r:id="rId1"/>
    <sheet name="基本的な操作法" sheetId="6" r:id="rId2"/>
    <sheet name="平面応力の場合の操作法" sheetId="7" r:id="rId3"/>
    <sheet name="考察" sheetId="8" r:id="rId4"/>
  </sheets>
  <definedNames>
    <definedName name="solver_adj" localSheetId="1" hidden="1">基本的な操作法!$C$23:$C$25</definedName>
    <definedName name="solver_adj" localSheetId="3" hidden="1">考察!$C$23:$C$25</definedName>
    <definedName name="solver_adj" localSheetId="0" hidden="1">主応力!$C$23:$C$25</definedName>
    <definedName name="solver_adj" localSheetId="2" hidden="1">平面応力の場合の操作法!$C$23:$C$24</definedName>
    <definedName name="solver_cvg" localSheetId="1" hidden="1">0.0001</definedName>
    <definedName name="solver_cvg" localSheetId="3" hidden="1">0.0001</definedName>
    <definedName name="solver_cvg" localSheetId="0" hidden="1">0.0001</definedName>
    <definedName name="solver_cvg" localSheetId="2" hidden="1">0.0001</definedName>
    <definedName name="solver_drv" localSheetId="1" hidden="1">1</definedName>
    <definedName name="solver_drv" localSheetId="3" hidden="1">1</definedName>
    <definedName name="solver_drv" localSheetId="0" hidden="1">1</definedName>
    <definedName name="solver_drv" localSheetId="2" hidden="1">1</definedName>
    <definedName name="solver_eng" localSheetId="1" hidden="1">1</definedName>
    <definedName name="solver_eng" localSheetId="3" hidden="1">1</definedName>
    <definedName name="solver_eng" localSheetId="0" hidden="1">1</definedName>
    <definedName name="solver_eng" localSheetId="2" hidden="1">1</definedName>
    <definedName name="solver_est" localSheetId="1" hidden="1">1</definedName>
    <definedName name="solver_est" localSheetId="3" hidden="1">1</definedName>
    <definedName name="solver_est" localSheetId="0" hidden="1">1</definedName>
    <definedName name="solver_est" localSheetId="2" hidden="1">1</definedName>
    <definedName name="solver_itr" localSheetId="1" hidden="1">2147483647</definedName>
    <definedName name="solver_itr" localSheetId="3" hidden="1">2147483647</definedName>
    <definedName name="solver_itr" localSheetId="0" hidden="1">2147483647</definedName>
    <definedName name="solver_itr" localSheetId="2" hidden="1">2147483647</definedName>
    <definedName name="solver_mip" localSheetId="1" hidden="1">2147483647</definedName>
    <definedName name="solver_mip" localSheetId="3" hidden="1">2147483647</definedName>
    <definedName name="solver_mip" localSheetId="0" hidden="1">2147483647</definedName>
    <definedName name="solver_mip" localSheetId="2" hidden="1">2147483647</definedName>
    <definedName name="solver_mni" localSheetId="1" hidden="1">30</definedName>
    <definedName name="solver_mni" localSheetId="3" hidden="1">30</definedName>
    <definedName name="solver_mni" localSheetId="0" hidden="1">30</definedName>
    <definedName name="solver_mni" localSheetId="2" hidden="1">30</definedName>
    <definedName name="solver_mrt" localSheetId="1" hidden="1">0.075</definedName>
    <definedName name="solver_mrt" localSheetId="3" hidden="1">0.075</definedName>
    <definedName name="solver_mrt" localSheetId="0" hidden="1">0.075</definedName>
    <definedName name="solver_mrt" localSheetId="2" hidden="1">0.075</definedName>
    <definedName name="solver_msl" localSheetId="1" hidden="1">2</definedName>
    <definedName name="solver_msl" localSheetId="3" hidden="1">2</definedName>
    <definedName name="solver_msl" localSheetId="0" hidden="1">2</definedName>
    <definedName name="solver_msl" localSheetId="2" hidden="1">2</definedName>
    <definedName name="solver_neg" localSheetId="1" hidden="1">1</definedName>
    <definedName name="solver_neg" localSheetId="3" hidden="1">1</definedName>
    <definedName name="solver_neg" localSheetId="0" hidden="1">1</definedName>
    <definedName name="solver_neg" localSheetId="2" hidden="1">1</definedName>
    <definedName name="solver_nod" localSheetId="1" hidden="1">2147483647</definedName>
    <definedName name="solver_nod" localSheetId="3" hidden="1">2147483647</definedName>
    <definedName name="solver_nod" localSheetId="0" hidden="1">2147483647</definedName>
    <definedName name="solver_nod" localSheetId="2" hidden="1">2147483647</definedName>
    <definedName name="solver_num" localSheetId="1" hidden="1">0</definedName>
    <definedName name="solver_num" localSheetId="3" hidden="1">0</definedName>
    <definedName name="solver_num" localSheetId="0" hidden="1">0</definedName>
    <definedName name="solver_num" localSheetId="2" hidden="1">0</definedName>
    <definedName name="solver_nwt" localSheetId="1" hidden="1">1</definedName>
    <definedName name="solver_nwt" localSheetId="3" hidden="1">1</definedName>
    <definedName name="solver_nwt" localSheetId="0" hidden="1">1</definedName>
    <definedName name="solver_nwt" localSheetId="2" hidden="1">1</definedName>
    <definedName name="solver_opt" localSheetId="1" hidden="1">基本的な操作法!$C$36</definedName>
    <definedName name="solver_opt" localSheetId="3" hidden="1">考察!$C$36</definedName>
    <definedName name="solver_opt" localSheetId="0" hidden="1">主応力!$C$36</definedName>
    <definedName name="solver_opt" localSheetId="2" hidden="1">平面応力の場合の操作法!$C$36</definedName>
    <definedName name="solver_pre" localSheetId="1" hidden="1">0.000001</definedName>
    <definedName name="solver_pre" localSheetId="3" hidden="1">0.000001</definedName>
    <definedName name="solver_pre" localSheetId="0" hidden="1">0.000001</definedName>
    <definedName name="solver_pre" localSheetId="2" hidden="1">0.000001</definedName>
    <definedName name="solver_rbv" localSheetId="1" hidden="1">1</definedName>
    <definedName name="solver_rbv" localSheetId="3" hidden="1">1</definedName>
    <definedName name="solver_rbv" localSheetId="0" hidden="1">1</definedName>
    <definedName name="solver_rbv" localSheetId="2" hidden="1">1</definedName>
    <definedName name="solver_rlx" localSheetId="1" hidden="1">2</definedName>
    <definedName name="solver_rlx" localSheetId="3" hidden="1">2</definedName>
    <definedName name="solver_rlx" localSheetId="0" hidden="1">2</definedName>
    <definedName name="solver_rlx" localSheetId="2" hidden="1">2</definedName>
    <definedName name="solver_rsd" localSheetId="1" hidden="1">0</definedName>
    <definedName name="solver_rsd" localSheetId="3" hidden="1">0</definedName>
    <definedName name="solver_rsd" localSheetId="0" hidden="1">0</definedName>
    <definedName name="solver_rsd" localSheetId="2" hidden="1">0</definedName>
    <definedName name="solver_scl" localSheetId="1" hidden="1">1</definedName>
    <definedName name="solver_scl" localSheetId="3" hidden="1">1</definedName>
    <definedName name="solver_scl" localSheetId="0" hidden="1">1</definedName>
    <definedName name="solver_scl" localSheetId="2" hidden="1">1</definedName>
    <definedName name="solver_sho" localSheetId="1" hidden="1">2</definedName>
    <definedName name="solver_sho" localSheetId="3" hidden="1">2</definedName>
    <definedName name="solver_sho" localSheetId="0" hidden="1">2</definedName>
    <definedName name="solver_sho" localSheetId="2" hidden="1">2</definedName>
    <definedName name="solver_ssz" localSheetId="1" hidden="1">100</definedName>
    <definedName name="solver_ssz" localSheetId="3" hidden="1">100</definedName>
    <definedName name="solver_ssz" localSheetId="0" hidden="1">100</definedName>
    <definedName name="solver_ssz" localSheetId="2" hidden="1">100</definedName>
    <definedName name="solver_tim" localSheetId="1" hidden="1">2147483647</definedName>
    <definedName name="solver_tim" localSheetId="3" hidden="1">2147483647</definedName>
    <definedName name="solver_tim" localSheetId="0" hidden="1">2147483647</definedName>
    <definedName name="solver_tim" localSheetId="2" hidden="1">2147483647</definedName>
    <definedName name="solver_tol" localSheetId="1" hidden="1">0.01</definedName>
    <definedName name="solver_tol" localSheetId="3" hidden="1">0.01</definedName>
    <definedName name="solver_tol" localSheetId="0" hidden="1">0.01</definedName>
    <definedName name="solver_tol" localSheetId="2" hidden="1">0.01</definedName>
    <definedName name="solver_typ" localSheetId="1" hidden="1">2</definedName>
    <definedName name="solver_typ" localSheetId="3" hidden="1">2</definedName>
    <definedName name="solver_typ" localSheetId="0" hidden="1">2</definedName>
    <definedName name="solver_typ" localSheetId="2" hidden="1">2</definedName>
    <definedName name="solver_val" localSheetId="1" hidden="1">0</definedName>
    <definedName name="solver_val" localSheetId="3" hidden="1">0</definedName>
    <definedName name="solver_val" localSheetId="0" hidden="1">0</definedName>
    <definedName name="solver_val" localSheetId="2" hidden="1">0</definedName>
    <definedName name="solver_ver" localSheetId="1" hidden="1">3</definedName>
    <definedName name="solver_ver" localSheetId="3" hidden="1">3</definedName>
    <definedName name="solver_ver" localSheetId="0" hidden="1">3</definedName>
    <definedName name="solver_ver" localSheetId="2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7" l="1"/>
  <c r="C91" i="8" l="1"/>
  <c r="C89" i="8"/>
  <c r="C93" i="8" s="1"/>
  <c r="C88" i="8"/>
  <c r="C92" i="8" s="1"/>
  <c r="C87" i="8"/>
  <c r="C85" i="8"/>
  <c r="C84" i="8"/>
  <c r="C59" i="8"/>
  <c r="C75" i="8" s="1"/>
  <c r="C54" i="8"/>
  <c r="C55" i="8" s="1"/>
  <c r="C60" i="8" s="1"/>
  <c r="C26" i="8"/>
  <c r="C89" i="7"/>
  <c r="C93" i="7" s="1"/>
  <c r="C88" i="7"/>
  <c r="C92" i="7" s="1"/>
  <c r="C87" i="7"/>
  <c r="C91" i="7" s="1"/>
  <c r="C85" i="7"/>
  <c r="C84" i="7"/>
  <c r="C59" i="7"/>
  <c r="C75" i="7" s="1"/>
  <c r="C54" i="7"/>
  <c r="C55" i="7" s="1"/>
  <c r="C60" i="7" s="1"/>
  <c r="C26" i="7"/>
  <c r="C89" i="6"/>
  <c r="C93" i="6" s="1"/>
  <c r="C88" i="6"/>
  <c r="C92" i="6" s="1"/>
  <c r="C87" i="6"/>
  <c r="C91" i="6" s="1"/>
  <c r="C85" i="6"/>
  <c r="C84" i="6"/>
  <c r="C75" i="6"/>
  <c r="C59" i="6"/>
  <c r="C54" i="6"/>
  <c r="C55" i="6" s="1"/>
  <c r="C60" i="6" s="1"/>
  <c r="C26" i="6"/>
  <c r="C26" i="2"/>
  <c r="C89" i="2"/>
  <c r="C93" i="2" s="1"/>
  <c r="C88" i="2"/>
  <c r="C92" i="2" s="1"/>
  <c r="C87" i="2"/>
  <c r="C91" i="2" s="1"/>
  <c r="C85" i="2"/>
  <c r="C84" i="2"/>
  <c r="C59" i="2"/>
  <c r="C54" i="2"/>
  <c r="C55" i="2" s="1"/>
  <c r="C60" i="2" s="1"/>
  <c r="C94" i="8" l="1"/>
  <c r="C95" i="8" s="1"/>
  <c r="C62" i="8"/>
  <c r="C61" i="8"/>
  <c r="C96" i="8"/>
  <c r="C97" i="8" s="1"/>
  <c r="C61" i="7"/>
  <c r="C62" i="7"/>
  <c r="C94" i="7"/>
  <c r="C95" i="7" s="1"/>
  <c r="C94" i="6"/>
  <c r="C95" i="6" s="1"/>
  <c r="C61" i="6"/>
  <c r="C62" i="6"/>
  <c r="C75" i="2"/>
  <c r="C62" i="2"/>
  <c r="C61" i="2"/>
  <c r="C94" i="2"/>
  <c r="C95" i="2" s="1"/>
  <c r="C99" i="8" l="1"/>
  <c r="C98" i="8"/>
  <c r="C73" i="8"/>
  <c r="C56" i="8"/>
  <c r="C29" i="8"/>
  <c r="C14" i="8"/>
  <c r="C13" i="8"/>
  <c r="C16" i="8" s="1"/>
  <c r="C12" i="8"/>
  <c r="C18" i="8" s="1"/>
  <c r="C96" i="7"/>
  <c r="C97" i="7" s="1"/>
  <c r="C12" i="7" s="1"/>
  <c r="C56" i="7"/>
  <c r="C73" i="7"/>
  <c r="C29" i="7"/>
  <c r="C56" i="6"/>
  <c r="C73" i="6"/>
  <c r="C29" i="6"/>
  <c r="C96" i="6"/>
  <c r="C97" i="6" s="1"/>
  <c r="C56" i="2"/>
  <c r="C73" i="2"/>
  <c r="C29" i="2"/>
  <c r="C96" i="2"/>
  <c r="C97" i="2" s="1"/>
  <c r="C12" i="2" s="1"/>
  <c r="C17" i="8" l="1"/>
  <c r="C76" i="8"/>
  <c r="C77" i="8" s="1"/>
  <c r="C76" i="7"/>
  <c r="C99" i="7"/>
  <c r="C14" i="7" s="1"/>
  <c r="C17" i="7" s="1"/>
  <c r="C98" i="7"/>
  <c r="C13" i="7" s="1"/>
  <c r="C99" i="6"/>
  <c r="C14" i="6" s="1"/>
  <c r="C98" i="6"/>
  <c r="C13" i="6" s="1"/>
  <c r="C16" i="6" s="1"/>
  <c r="C76" i="6"/>
  <c r="C77" i="6" s="1"/>
  <c r="C12" i="6"/>
  <c r="C18" i="6" s="1"/>
  <c r="C99" i="2"/>
  <c r="C14" i="2" s="1"/>
  <c r="C17" i="2" s="1"/>
  <c r="C98" i="2"/>
  <c r="C13" i="2" s="1"/>
  <c r="C76" i="2"/>
  <c r="C78" i="8" l="1"/>
  <c r="C82" i="8" s="1"/>
  <c r="C79" i="8"/>
  <c r="C16" i="7"/>
  <c r="C78" i="7"/>
  <c r="C79" i="7"/>
  <c r="C77" i="7"/>
  <c r="C18" i="7"/>
  <c r="C78" i="6"/>
  <c r="C79" i="6"/>
  <c r="C17" i="6"/>
  <c r="C16" i="2"/>
  <c r="C18" i="2"/>
  <c r="C78" i="2"/>
  <c r="C79" i="2"/>
  <c r="C77" i="2"/>
  <c r="C66" i="8" l="1"/>
  <c r="C81" i="8"/>
  <c r="C65" i="8" s="1"/>
  <c r="C80" i="8"/>
  <c r="C82" i="7"/>
  <c r="C66" i="7" s="1"/>
  <c r="C81" i="7"/>
  <c r="C65" i="7" s="1"/>
  <c r="C80" i="7"/>
  <c r="C81" i="6"/>
  <c r="C80" i="6"/>
  <c r="C65" i="6"/>
  <c r="C82" i="6"/>
  <c r="C66" i="6" s="1"/>
  <c r="C68" i="6" s="1"/>
  <c r="C82" i="2"/>
  <c r="C66" i="2" s="1"/>
  <c r="C80" i="2"/>
  <c r="C81" i="2"/>
  <c r="C65" i="2" s="1"/>
  <c r="C83" i="8" l="1"/>
  <c r="C64" i="8"/>
  <c r="C68" i="8"/>
  <c r="C68" i="7"/>
  <c r="C83" i="7"/>
  <c r="C64" i="7"/>
  <c r="C83" i="6"/>
  <c r="C64" i="6"/>
  <c r="C68" i="2"/>
  <c r="C83" i="2"/>
  <c r="C64" i="2"/>
  <c r="C70" i="2" s="1"/>
  <c r="C32" i="8" l="1"/>
  <c r="C69" i="8"/>
  <c r="C30" i="8"/>
  <c r="C70" i="8"/>
  <c r="C32" i="7"/>
  <c r="C69" i="7"/>
  <c r="C30" i="7"/>
  <c r="C70" i="7"/>
  <c r="C33" i="7" s="1"/>
  <c r="C69" i="6"/>
  <c r="C30" i="6"/>
  <c r="C32" i="6"/>
  <c r="C70" i="6"/>
  <c r="C33" i="6" s="1"/>
  <c r="C69" i="2"/>
  <c r="C30" i="2"/>
  <c r="C32" i="2"/>
  <c r="C34" i="8" l="1"/>
  <c r="C33" i="8"/>
  <c r="C31" i="8"/>
  <c r="C31" i="7"/>
  <c r="C34" i="7"/>
  <c r="C36" i="7" s="1"/>
  <c r="C34" i="6"/>
  <c r="C36" i="6" s="1"/>
  <c r="C31" i="6"/>
  <c r="C34" i="2"/>
  <c r="C31" i="2"/>
  <c r="C33" i="2"/>
  <c r="C36" i="8" l="1"/>
  <c r="C36" i="2"/>
</calcChain>
</file>

<file path=xl/sharedStrings.xml><?xml version="1.0" encoding="utf-8"?>
<sst xmlns="http://schemas.openxmlformats.org/spreadsheetml/2006/main" count="463" uniqueCount="89">
  <si>
    <t>三次元応力場の主応力</t>
    <rPh sb="0" eb="3">
      <t>サンジゲン</t>
    </rPh>
    <rPh sb="3" eb="5">
      <t>オウリョク</t>
    </rPh>
    <rPh sb="5" eb="6">
      <t>バ</t>
    </rPh>
    <rPh sb="7" eb="8">
      <t>シュ</t>
    </rPh>
    <rPh sb="8" eb="10">
      <t>オウリョク</t>
    </rPh>
    <phoneticPr fontId="1"/>
  </si>
  <si>
    <t>ｘｙｚ直交座標系の応力</t>
    <rPh sb="3" eb="5">
      <t>チョッコウ</t>
    </rPh>
    <rPh sb="5" eb="7">
      <t>ザヒョウ</t>
    </rPh>
    <rPh sb="7" eb="8">
      <t>ケイ</t>
    </rPh>
    <rPh sb="9" eb="11">
      <t>オウリョク</t>
    </rPh>
    <phoneticPr fontId="1"/>
  </si>
  <si>
    <t>回転したｘ’ｙ’ｚ’直交座標系の定義</t>
    <rPh sb="0" eb="2">
      <t>カイテン</t>
    </rPh>
    <rPh sb="10" eb="12">
      <t>チョッコウ</t>
    </rPh>
    <rPh sb="12" eb="14">
      <t>ザヒョウ</t>
    </rPh>
    <rPh sb="14" eb="15">
      <t>ケイ</t>
    </rPh>
    <rPh sb="16" eb="18">
      <t>テイギ</t>
    </rPh>
    <phoneticPr fontId="1"/>
  </si>
  <si>
    <t>回転した座標系での応力</t>
    <rPh sb="0" eb="2">
      <t>カイテン</t>
    </rPh>
    <rPh sb="4" eb="6">
      <t>ザヒョウ</t>
    </rPh>
    <rPh sb="6" eb="7">
      <t>ケイ</t>
    </rPh>
    <rPh sb="9" eb="11">
      <t>オウリョク</t>
    </rPh>
    <phoneticPr fontId="2"/>
  </si>
  <si>
    <t>主応力</t>
    <rPh sb="0" eb="1">
      <t>シュ</t>
    </rPh>
    <rPh sb="1" eb="3">
      <t>オウリョク</t>
    </rPh>
    <phoneticPr fontId="2"/>
  </si>
  <si>
    <t>σ２</t>
  </si>
  <si>
    <t>σ３</t>
  </si>
  <si>
    <t>主せん断応力</t>
    <rPh sb="0" eb="1">
      <t>シュ</t>
    </rPh>
    <rPh sb="3" eb="4">
      <t>ダン</t>
    </rPh>
    <rPh sb="4" eb="6">
      <t>オウリョク</t>
    </rPh>
    <phoneticPr fontId="2"/>
  </si>
  <si>
    <t>τ２</t>
  </si>
  <si>
    <t>τ３</t>
  </si>
  <si>
    <t>ｘ’軸の方向余弦</t>
    <rPh sb="2" eb="3">
      <t>ジク</t>
    </rPh>
    <rPh sb="4" eb="6">
      <t>ホウコウ</t>
    </rPh>
    <rPh sb="6" eb="8">
      <t>ヨゲン</t>
    </rPh>
    <phoneticPr fontId="1"/>
  </si>
  <si>
    <t>ｙ’軸の方向余弦</t>
    <rPh sb="2" eb="3">
      <t>ジク</t>
    </rPh>
    <rPh sb="4" eb="6">
      <t>ホウコウ</t>
    </rPh>
    <rPh sb="6" eb="8">
      <t>ヨゲン</t>
    </rPh>
    <phoneticPr fontId="1"/>
  </si>
  <si>
    <t>-</t>
    <phoneticPr fontId="1"/>
  </si>
  <si>
    <t>ｚ’軸の方向余弦</t>
    <rPh sb="2" eb="3">
      <t>ジク</t>
    </rPh>
    <rPh sb="4" eb="6">
      <t>ホウコウ</t>
    </rPh>
    <rPh sb="6" eb="8">
      <t>ヨゲン</t>
    </rPh>
    <phoneticPr fontId="2"/>
  </si>
  <si>
    <t>ｙ’軸の方向余弦の計算過程</t>
    <rPh sb="2" eb="3">
      <t>ジク</t>
    </rPh>
    <rPh sb="4" eb="6">
      <t>ホウコウ</t>
    </rPh>
    <rPh sb="6" eb="8">
      <t>ヨゲン</t>
    </rPh>
    <rPh sb="9" eb="11">
      <t>ケイサン</t>
    </rPh>
    <rPh sb="11" eb="13">
      <t>カテイ</t>
    </rPh>
    <phoneticPr fontId="1"/>
  </si>
  <si>
    <t>bx</t>
    <phoneticPr fontId="2"/>
  </si>
  <si>
    <t>by nor.</t>
    <phoneticPr fontId="2"/>
  </si>
  <si>
    <t>bz nor.</t>
    <phoneticPr fontId="2"/>
  </si>
  <si>
    <t>ax</t>
    <phoneticPr fontId="2"/>
  </si>
  <si>
    <t>ay</t>
    <phoneticPr fontId="2"/>
  </si>
  <si>
    <t>az</t>
    <phoneticPr fontId="2"/>
  </si>
  <si>
    <t>a abs</t>
    <phoneticPr fontId="2"/>
  </si>
  <si>
    <t>sinα</t>
    <phoneticPr fontId="2"/>
  </si>
  <si>
    <t>cosα</t>
    <phoneticPr fontId="2"/>
  </si>
  <si>
    <t>主応力の計算過程</t>
    <rPh sb="0" eb="1">
      <t>シュ</t>
    </rPh>
    <rPh sb="1" eb="3">
      <t>オウリョク</t>
    </rPh>
    <rPh sb="4" eb="6">
      <t>ケイサン</t>
    </rPh>
    <rPh sb="6" eb="8">
      <t>カテイ</t>
    </rPh>
    <phoneticPr fontId="2"/>
  </si>
  <si>
    <t>Ａ</t>
    <phoneticPr fontId="2"/>
  </si>
  <si>
    <t>Pa</t>
    <phoneticPr fontId="2"/>
  </si>
  <si>
    <t>Ｂ</t>
    <phoneticPr fontId="2"/>
  </si>
  <si>
    <t>Pa^2</t>
    <phoneticPr fontId="2"/>
  </si>
  <si>
    <t>Pa^3</t>
    <phoneticPr fontId="2"/>
  </si>
  <si>
    <t>Ａ２</t>
  </si>
  <si>
    <t>Ａ１</t>
    <phoneticPr fontId="2"/>
  </si>
  <si>
    <t>Ａ０</t>
  </si>
  <si>
    <t>ａ＾２</t>
    <phoneticPr fontId="2"/>
  </si>
  <si>
    <t>-</t>
    <phoneticPr fontId="2"/>
  </si>
  <si>
    <t>ａ</t>
    <phoneticPr fontId="2"/>
  </si>
  <si>
    <t>ｂ</t>
    <phoneticPr fontId="2"/>
  </si>
  <si>
    <t>α１</t>
    <phoneticPr fontId="2"/>
  </si>
  <si>
    <t>rad</t>
    <phoneticPr fontId="2"/>
  </si>
  <si>
    <t>α２</t>
  </si>
  <si>
    <t>α３</t>
  </si>
  <si>
    <t>σｙ’</t>
    <phoneticPr fontId="1"/>
  </si>
  <si>
    <t>τｘ’ｙ’</t>
    <phoneticPr fontId="1"/>
  </si>
  <si>
    <t>τｙ’ｚ’</t>
    <phoneticPr fontId="1"/>
  </si>
  <si>
    <t>τｚ’ｘ’</t>
    <phoneticPr fontId="1"/>
  </si>
  <si>
    <t>σｘ</t>
    <phoneticPr fontId="1"/>
  </si>
  <si>
    <t>σｙ</t>
    <phoneticPr fontId="1"/>
  </si>
  <si>
    <t>σｚ</t>
    <phoneticPr fontId="1"/>
  </si>
  <si>
    <t>τｘｙ</t>
    <phoneticPr fontId="1"/>
  </si>
  <si>
    <t>τｙｚ</t>
    <phoneticPr fontId="1"/>
  </si>
  <si>
    <t>τｚｘ</t>
    <phoneticPr fontId="1"/>
  </si>
  <si>
    <t>θ</t>
    <phoneticPr fontId="1"/>
  </si>
  <si>
    <t>deg</t>
    <phoneticPr fontId="1"/>
  </si>
  <si>
    <t>φ</t>
    <phoneticPr fontId="1"/>
  </si>
  <si>
    <t>α</t>
    <phoneticPr fontId="1"/>
  </si>
  <si>
    <t>σｘ’</t>
    <phoneticPr fontId="1"/>
  </si>
  <si>
    <t>σｚ’</t>
    <phoneticPr fontId="1"/>
  </si>
  <si>
    <t>Στ＾２</t>
    <phoneticPr fontId="2"/>
  </si>
  <si>
    <t>σ１</t>
    <phoneticPr fontId="2"/>
  </si>
  <si>
    <t>τ１</t>
    <phoneticPr fontId="2"/>
  </si>
  <si>
    <t>cheched φ</t>
    <phoneticPr fontId="2"/>
  </si>
  <si>
    <t>deg</t>
    <phoneticPr fontId="2"/>
  </si>
  <si>
    <t>ψ</t>
    <phoneticPr fontId="1"/>
  </si>
  <si>
    <t>L1</t>
    <phoneticPr fontId="1"/>
  </si>
  <si>
    <t>m1</t>
    <phoneticPr fontId="1"/>
  </si>
  <si>
    <t>-</t>
    <phoneticPr fontId="1"/>
  </si>
  <si>
    <t>n1　その１</t>
    <phoneticPr fontId="1"/>
  </si>
  <si>
    <t>L2　その１</t>
    <phoneticPr fontId="1"/>
  </si>
  <si>
    <t>m2　その１</t>
    <phoneticPr fontId="1"/>
  </si>
  <si>
    <t>n2</t>
    <phoneticPr fontId="1"/>
  </si>
  <si>
    <t>L3</t>
    <phoneticPr fontId="2"/>
  </si>
  <si>
    <t>m3</t>
    <phoneticPr fontId="2"/>
  </si>
  <si>
    <t>n3</t>
    <phoneticPr fontId="2"/>
  </si>
  <si>
    <t>by</t>
    <phoneticPr fontId="2"/>
  </si>
  <si>
    <t>bz</t>
    <phoneticPr fontId="2"/>
  </si>
  <si>
    <t>b abs</t>
    <phoneticPr fontId="2"/>
  </si>
  <si>
    <t>bx nor.</t>
    <phoneticPr fontId="2"/>
  </si>
  <si>
    <t>Ｃ</t>
    <phoneticPr fontId="2"/>
  </si>
  <si>
    <t>rad</t>
    <phoneticPr fontId="2"/>
  </si>
  <si>
    <t>φのチェック</t>
    <phoneticPr fontId="1"/>
  </si>
  <si>
    <t>MPa</t>
    <phoneticPr fontId="1"/>
  </si>
  <si>
    <t>応力成分の座標変換</t>
    <phoneticPr fontId="1"/>
  </si>
  <si>
    <t>θ＝６０°，φ＝６０°，α＝６０°と入力しておく。</t>
    <rPh sb="18" eb="20">
      <t>ニュウリョク</t>
    </rPh>
    <phoneticPr fontId="1"/>
  </si>
  <si>
    <t>エクセルのソルバー機能を使う。下図のように設定し，「解決」をクリックする。</t>
    <rPh sb="9" eb="11">
      <t>キノウ</t>
    </rPh>
    <rPh sb="12" eb="13">
      <t>ツカ</t>
    </rPh>
    <rPh sb="15" eb="17">
      <t>カズ</t>
    </rPh>
    <rPh sb="21" eb="23">
      <t>セッテイ</t>
    </rPh>
    <rPh sb="26" eb="28">
      <t>カイケツ</t>
    </rPh>
    <phoneticPr fontId="1"/>
  </si>
  <si>
    <t>τｘ’ｙ’＝τｙ’ｚ’＝τｚ’ｘ’＝０となるような，θ，φ，αの組合せを求める。</t>
    <rPh sb="32" eb="34">
      <t>クミアワ</t>
    </rPh>
    <rPh sb="36" eb="37">
      <t>モト</t>
    </rPh>
    <phoneticPr fontId="1"/>
  </si>
  <si>
    <t>このときのσｘ’，σｙ’，σｚ’は主応力になるはずである。</t>
  </si>
  <si>
    <t>τｘ’ｙ’，τｙ’ｚ’，τｚ’ｘ’がほぼゼロになって，</t>
    <phoneticPr fontId="1"/>
  </si>
  <si>
    <t>σｘ’＝σ１，σｙ’＝σ２，σｚ’＝σ３　となっている。</t>
    <phoneticPr fontId="1"/>
  </si>
  <si>
    <t>C36セルに，「=C32^2+C33^2+C34^2」を入力する。</t>
    <rPh sb="28" eb="3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</si>
</sst>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quotePrefix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38101</xdr:colOff>
      <xdr:row>3</xdr:row>
      <xdr:rowOff>19050</xdr:rowOff>
    </xdr:from>
    <xdr:to>
      <xdr:col>18</xdr:col>
      <xdr:colOff>457201</xdr:colOff>
      <xdr:row>28</xdr:row>
      <xdr:rowOff>152400</xdr:rowOff>
    </xdr:to>
    <xdr:grpSp>
      <xdr:nvGrpSpPr>
        <xdr:cNvPr id="2" name="グループ化 1"/>
        <xdr:cNvGrpSpPr/>
      </xdr:nvGrpSpPr>
      <xdr:grpSpPr>
        <a:xfrm>
          <a:off x="8763001" y="533400"/>
          <a:ext cx="5219700" cy="4419600"/>
          <a:chOff x="4476751" y="190500"/>
          <a:chExt cx="5219700" cy="4419600"/>
        </a:xfrm>
      </xdr:grpSpPr>
      <xdr:sp macro="" textlink="">
        <xdr:nvSpPr>
          <xdr:cNvPr id="3" name="正方形/長方形 2"/>
          <xdr:cNvSpPr/>
        </xdr:nvSpPr>
        <xdr:spPr bwMode="auto">
          <a:xfrm>
            <a:off x="4476751" y="190500"/>
            <a:ext cx="5219700" cy="4419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" name="直線矢印コネクタ 3"/>
          <xdr:cNvCxnSpPr/>
        </xdr:nvCxnSpPr>
        <xdr:spPr>
          <a:xfrm flipV="1">
            <a:off x="6567311" y="2343150"/>
            <a:ext cx="1957564" cy="2137"/>
          </a:xfrm>
          <a:prstGeom prst="straightConnector1">
            <a:avLst/>
          </a:prstGeom>
          <a:ln w="635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矢印コネクタ 4"/>
          <xdr:cNvCxnSpPr/>
        </xdr:nvCxnSpPr>
        <xdr:spPr>
          <a:xfrm flipH="1">
            <a:off x="5886450" y="2345287"/>
            <a:ext cx="671336" cy="817013"/>
          </a:xfrm>
          <a:prstGeom prst="straightConnector1">
            <a:avLst/>
          </a:prstGeom>
          <a:ln w="635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矢印コネクタ 5"/>
          <xdr:cNvCxnSpPr/>
        </xdr:nvCxnSpPr>
        <xdr:spPr>
          <a:xfrm flipV="1">
            <a:off x="6563970" y="1009650"/>
            <a:ext cx="8280" cy="1340874"/>
          </a:xfrm>
          <a:prstGeom prst="straightConnector1">
            <a:avLst/>
          </a:prstGeom>
          <a:ln w="635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テキスト ボックス 6"/>
          <xdr:cNvSpPr txBox="1"/>
        </xdr:nvSpPr>
        <xdr:spPr>
          <a:xfrm>
            <a:off x="8458200" y="2219325"/>
            <a:ext cx="509588" cy="2333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t"/>
          <a:lstStyle/>
          <a:p>
            <a:pPr algn="ctr"/>
            <a:r>
              <a:rPr kumimoji="1" lang="ja-JP" altLang="en-US" sz="1100"/>
              <a:t>ｘ軸</a:t>
            </a:r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6305550" y="819150"/>
            <a:ext cx="509588" cy="2333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t"/>
          <a:lstStyle/>
          <a:p>
            <a:pPr algn="ctr"/>
            <a:r>
              <a:rPr kumimoji="1" lang="ja-JP" altLang="en-US" sz="1100"/>
              <a:t>ｙ軸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5581650" y="3124200"/>
            <a:ext cx="509588" cy="2333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t"/>
          <a:lstStyle/>
          <a:p>
            <a:pPr algn="ctr"/>
            <a:r>
              <a:rPr kumimoji="1" lang="ja-JP" altLang="en-US" sz="1100"/>
              <a:t>ｚ軸</a:t>
            </a:r>
          </a:p>
        </xdr:txBody>
      </xdr:sp>
      <xdr:cxnSp macro="">
        <xdr:nvCxnSpPr>
          <xdr:cNvPr id="10" name="直線矢印コネクタ 9"/>
          <xdr:cNvCxnSpPr/>
        </xdr:nvCxnSpPr>
        <xdr:spPr>
          <a:xfrm rot="20653792">
            <a:off x="6529536" y="2122000"/>
            <a:ext cx="1633714" cy="0"/>
          </a:xfrm>
          <a:prstGeom prst="straightConnector1">
            <a:avLst/>
          </a:prstGeom>
          <a:ln w="285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テキスト ボックス 10"/>
          <xdr:cNvSpPr txBox="1"/>
        </xdr:nvSpPr>
        <xdr:spPr>
          <a:xfrm>
            <a:off x="8077200" y="1724025"/>
            <a:ext cx="509588" cy="2333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t"/>
          <a:lstStyle/>
          <a:p>
            <a:pPr algn="ctr"/>
            <a:r>
              <a:rPr kumimoji="1" lang="ja-JP" altLang="en-US" sz="1100"/>
              <a:t>ｘ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’</a:t>
            </a:r>
            <a:r>
              <a:rPr kumimoji="1" lang="ja-JP" altLang="en-US" sz="1100"/>
              <a:t>軸</a:t>
            </a:r>
          </a:p>
        </xdr:txBody>
      </xdr:sp>
      <xdr:sp macro="" textlink="">
        <xdr:nvSpPr>
          <xdr:cNvPr id="12" name="円弧 11"/>
          <xdr:cNvSpPr/>
        </xdr:nvSpPr>
        <xdr:spPr>
          <a:xfrm rot="19940505">
            <a:off x="5922328" y="1906853"/>
            <a:ext cx="1293284" cy="857346"/>
          </a:xfrm>
          <a:prstGeom prst="arc">
            <a:avLst>
              <a:gd name="adj1" fmla="val 876211"/>
              <a:gd name="adj2" fmla="val 9325445"/>
            </a:avLst>
          </a:prstGeom>
          <a:ln w="635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円弧 12"/>
          <xdr:cNvSpPr/>
        </xdr:nvSpPr>
        <xdr:spPr>
          <a:xfrm rot="19862627">
            <a:off x="5674800" y="1105078"/>
            <a:ext cx="1614769" cy="2181225"/>
          </a:xfrm>
          <a:prstGeom prst="arc">
            <a:avLst>
              <a:gd name="adj1" fmla="val 18218882"/>
              <a:gd name="adj2" fmla="val 1472350"/>
            </a:avLst>
          </a:prstGeom>
          <a:ln w="635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7534275" y="2047875"/>
            <a:ext cx="509588" cy="2333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t"/>
          <a:lstStyle/>
          <a:p>
            <a:pPr algn="ctr"/>
            <a:r>
              <a:rPr kumimoji="1" lang="en-US" altLang="ja-JP" sz="1100">
                <a:latin typeface="+mj-ea"/>
                <a:ea typeface="+mj-ea"/>
              </a:rPr>
              <a:t>θ</a:t>
            </a:r>
            <a:endParaRPr kumimoji="1" lang="ja-JP" altLang="en-US" sz="1100">
              <a:latin typeface="+mj-ea"/>
              <a:ea typeface="+mj-ea"/>
            </a:endParaRPr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6924675" y="1447800"/>
            <a:ext cx="509588" cy="2333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t"/>
          <a:lstStyle/>
          <a:p>
            <a:pPr algn="ctr"/>
            <a:r>
              <a:rPr kumimoji="1" lang="en-US" altLang="ja-JP" sz="1100">
                <a:latin typeface="+mj-ea"/>
                <a:ea typeface="+mj-ea"/>
              </a:rPr>
              <a:t>φ</a:t>
            </a:r>
            <a:endParaRPr kumimoji="1" lang="ja-JP" altLang="en-US" sz="1100">
              <a:latin typeface="+mj-ea"/>
              <a:ea typeface="+mj-ea"/>
            </a:endParaRP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6715125" y="2600325"/>
            <a:ext cx="509588" cy="2333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t"/>
          <a:lstStyle/>
          <a:p>
            <a:pPr algn="ctr"/>
            <a:r>
              <a:rPr kumimoji="1" lang="en-US" altLang="ja-JP" sz="1100">
                <a:latin typeface="+mj-ea"/>
                <a:ea typeface="+mj-ea"/>
              </a:rPr>
              <a:t>ψ</a:t>
            </a:r>
            <a:endParaRPr kumimoji="1" lang="ja-JP" altLang="en-US" sz="1100">
              <a:latin typeface="+mj-ea"/>
              <a:ea typeface="+mj-ea"/>
            </a:endParaRPr>
          </a:p>
        </xdr:txBody>
      </xdr:sp>
      <xdr:sp macro="" textlink="">
        <xdr:nvSpPr>
          <xdr:cNvPr id="17" name="円弧 16"/>
          <xdr:cNvSpPr/>
        </xdr:nvSpPr>
        <xdr:spPr>
          <a:xfrm rot="1494105">
            <a:off x="6319044" y="1713069"/>
            <a:ext cx="1293284" cy="1581676"/>
          </a:xfrm>
          <a:prstGeom prst="arc">
            <a:avLst>
              <a:gd name="adj1" fmla="val 17935395"/>
              <a:gd name="adj2" fmla="val 19342738"/>
            </a:avLst>
          </a:prstGeom>
          <a:ln w="635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" name="直線矢印コネクタ 17"/>
          <xdr:cNvCxnSpPr/>
        </xdr:nvCxnSpPr>
        <xdr:spPr>
          <a:xfrm flipH="1" flipV="1">
            <a:off x="5876925" y="1171575"/>
            <a:ext cx="685801" cy="1162051"/>
          </a:xfrm>
          <a:prstGeom prst="straightConnector1">
            <a:avLst/>
          </a:prstGeom>
          <a:ln w="285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テキスト ボックス 18"/>
          <xdr:cNvSpPr txBox="1"/>
        </xdr:nvSpPr>
        <xdr:spPr>
          <a:xfrm>
            <a:off x="5524500" y="971550"/>
            <a:ext cx="509588" cy="2333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t"/>
          <a:lstStyle/>
          <a:p>
            <a:pPr algn="ctr"/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ｙ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’</a:t>
            </a:r>
            <a:r>
              <a:rPr kumimoji="1" lang="ja-JP" altLang="en-US" sz="1100"/>
              <a:t>軸</a:t>
            </a:r>
          </a:p>
        </xdr:txBody>
      </xdr:sp>
      <xdr:cxnSp macro="">
        <xdr:nvCxnSpPr>
          <xdr:cNvPr id="20" name="直線矢印コネクタ 19"/>
          <xdr:cNvCxnSpPr/>
        </xdr:nvCxnSpPr>
        <xdr:spPr>
          <a:xfrm flipH="1">
            <a:off x="6415088" y="2334479"/>
            <a:ext cx="154722" cy="1087377"/>
          </a:xfrm>
          <a:prstGeom prst="straightConnector1">
            <a:avLst/>
          </a:prstGeom>
          <a:ln w="285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円弧 20"/>
          <xdr:cNvSpPr/>
        </xdr:nvSpPr>
        <xdr:spPr>
          <a:xfrm rot="19166607">
            <a:off x="6039790" y="1414931"/>
            <a:ext cx="1523720" cy="1830108"/>
          </a:xfrm>
          <a:prstGeom prst="arc">
            <a:avLst>
              <a:gd name="adj1" fmla="val 16022330"/>
              <a:gd name="adj2" fmla="val 16826612"/>
            </a:avLst>
          </a:prstGeom>
          <a:ln w="635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5953125" y="1323975"/>
            <a:ext cx="509588" cy="2333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t"/>
          <a:lstStyle/>
          <a:p>
            <a:pPr algn="ctr"/>
            <a:r>
              <a:rPr kumimoji="1" lang="en-US" altLang="ja-JP" sz="1100">
                <a:latin typeface="+mj-ea"/>
                <a:ea typeface="+mj-ea"/>
              </a:rPr>
              <a:t>α</a:t>
            </a:r>
            <a:endParaRPr kumimoji="1" lang="ja-JP" altLang="en-US" sz="1100">
              <a:latin typeface="+mj-ea"/>
              <a:ea typeface="+mj-ea"/>
            </a:endParaRPr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6191250" y="3409950"/>
            <a:ext cx="509588" cy="2333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t"/>
          <a:lstStyle/>
          <a:p>
            <a:pPr algn="ctr"/>
            <a:r>
              <a:rPr kumimoji="1" lang="ja-JP" altLang="en-US" sz="1100"/>
              <a:t>ｚ’軸</a:t>
            </a:r>
          </a:p>
        </xdr:txBody>
      </xdr:sp>
      <xdr:grpSp>
        <xdr:nvGrpSpPr>
          <xdr:cNvPr id="24" name="グループ化 23"/>
          <xdr:cNvGrpSpPr/>
        </xdr:nvGrpSpPr>
        <xdr:grpSpPr>
          <a:xfrm>
            <a:off x="4724400" y="419100"/>
            <a:ext cx="3590925" cy="4067175"/>
            <a:chOff x="5572125" y="219075"/>
            <a:chExt cx="3590925" cy="4067175"/>
          </a:xfrm>
        </xdr:grpSpPr>
        <xdr:cxnSp macro="">
          <xdr:nvCxnSpPr>
            <xdr:cNvPr id="32" name="直線矢印コネクタ 31"/>
            <xdr:cNvCxnSpPr/>
          </xdr:nvCxnSpPr>
          <xdr:spPr>
            <a:xfrm flipV="1">
              <a:off x="5572125" y="228600"/>
              <a:ext cx="2257425" cy="1924050"/>
            </a:xfrm>
            <a:prstGeom prst="straightConnector1">
              <a:avLst/>
            </a:prstGeom>
            <a:ln w="6350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" name="直線矢印コネクタ 32"/>
            <xdr:cNvCxnSpPr/>
          </xdr:nvCxnSpPr>
          <xdr:spPr>
            <a:xfrm flipH="1" flipV="1">
              <a:off x="5572126" y="2152650"/>
              <a:ext cx="1323974" cy="2133600"/>
            </a:xfrm>
            <a:prstGeom prst="straightConnector1">
              <a:avLst/>
            </a:prstGeom>
            <a:ln w="6350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直線矢印コネクタ 33"/>
            <xdr:cNvCxnSpPr/>
          </xdr:nvCxnSpPr>
          <xdr:spPr>
            <a:xfrm flipV="1">
              <a:off x="6905625" y="2352675"/>
              <a:ext cx="2257425" cy="1924050"/>
            </a:xfrm>
            <a:prstGeom prst="straightConnector1">
              <a:avLst/>
            </a:prstGeom>
            <a:ln w="6350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直線矢印コネクタ 34"/>
            <xdr:cNvCxnSpPr/>
          </xdr:nvCxnSpPr>
          <xdr:spPr>
            <a:xfrm flipH="1" flipV="1">
              <a:off x="7839076" y="219075"/>
              <a:ext cx="1323974" cy="2133600"/>
            </a:xfrm>
            <a:prstGeom prst="straightConnector1">
              <a:avLst/>
            </a:prstGeom>
            <a:ln w="6350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5" name="テキスト ボックス 24"/>
          <xdr:cNvSpPr txBox="1"/>
        </xdr:nvSpPr>
        <xdr:spPr>
          <a:xfrm rot="19077932">
            <a:off x="5800725" y="3714749"/>
            <a:ext cx="1485899" cy="228601"/>
          </a:xfrm>
          <a:prstGeom prst="rect">
            <a:avLst/>
          </a:prstGeom>
          <a:solidFill>
            <a:schemeClr val="bg1">
              <a:alpha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t"/>
          <a:lstStyle/>
          <a:p>
            <a:pPr algn="ctr"/>
            <a:r>
              <a:rPr kumimoji="1" lang="en-US" altLang="ja-JP" sz="1100">
                <a:latin typeface="+mn-ea"/>
                <a:ea typeface="+mn-ea"/>
              </a:rPr>
              <a:t>π</a:t>
            </a:r>
            <a:r>
              <a:rPr kumimoji="1" lang="ja-JP" altLang="en-US" sz="1100">
                <a:latin typeface="+mn-ea"/>
                <a:ea typeface="+mn-ea"/>
              </a:rPr>
              <a:t>面</a:t>
            </a:r>
            <a:r>
              <a:rPr kumimoji="1" lang="ja-JP" altLang="en-US" sz="1100"/>
              <a:t>：ｘ’軸と垂直な面</a:t>
            </a:r>
          </a:p>
        </xdr:txBody>
      </xdr:sp>
      <xdr:cxnSp macro="">
        <xdr:nvCxnSpPr>
          <xdr:cNvPr id="26" name="直線矢印コネクタ 25"/>
          <xdr:cNvCxnSpPr/>
        </xdr:nvCxnSpPr>
        <xdr:spPr>
          <a:xfrm flipH="1" flipV="1">
            <a:off x="6238875" y="1123950"/>
            <a:ext cx="333382" cy="1219202"/>
          </a:xfrm>
          <a:prstGeom prst="straightConnector1">
            <a:avLst/>
          </a:prstGeom>
          <a:ln w="28575">
            <a:solidFill>
              <a:schemeClr val="accent2">
                <a:lumMod val="75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28" name="テキスト ボックス 27"/>
              <xdr:cNvSpPr txBox="1"/>
            </xdr:nvSpPr>
            <xdr:spPr>
              <a:xfrm>
                <a:off x="6062759" y="858266"/>
                <a:ext cx="299942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acc>
                        <m:accPr>
                          <m:chr m:val="⃗"/>
                          <m:ctrlPr>
                            <a:rPr kumimoji="1" lang="en-US" altLang="ja-JP" sz="1100" i="1">
                              <a:solidFill>
                                <a:schemeClr val="accent2">
                                  <a:lumMod val="50000"/>
                                </a:schemeClr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kumimoji="1" lang="en-US" altLang="ja-JP" sz="1100" b="0" i="1">
                              <a:solidFill>
                                <a:schemeClr val="accent2">
                                  <a:lumMod val="50000"/>
                                </a:schemeClr>
                              </a:solidFill>
                              <a:latin typeface="Cambria Math"/>
                            </a:rPr>
                            <m:t>𝑎</m:t>
                          </m:r>
                        </m:e>
                      </m:acc>
                    </m:oMath>
                  </m:oMathPara>
                </a14:m>
                <a:endParaRPr kumimoji="1" lang="ja-JP" altLang="en-US" sz="1100">
                  <a:solidFill>
                    <a:schemeClr val="accent2">
                      <a:lumMod val="50000"/>
                    </a:schemeClr>
                  </a:solidFill>
                </a:endParaRPr>
              </a:p>
            </xdr:txBody>
          </xdr:sp>
        </mc:Choice>
        <mc:Fallback xmlns="">
          <xdr:sp macro="" textlink="">
            <xdr:nvSpPr>
              <xdr:cNvPr id="28" name="テキスト ボックス 27"/>
              <xdr:cNvSpPr txBox="1"/>
            </xdr:nvSpPr>
            <xdr:spPr>
              <a:xfrm>
                <a:off x="6062759" y="858266"/>
                <a:ext cx="299942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/>
                <a:r>
                  <a:rPr kumimoji="1" lang="en-US" altLang="ja-JP" sz="1100" b="0" i="0">
                    <a:solidFill>
                      <a:schemeClr val="accent2">
                        <a:lumMod val="50000"/>
                      </a:schemeClr>
                    </a:solidFill>
                    <a:latin typeface="Cambria Math"/>
                  </a:rPr>
                  <a:t>𝑎</a:t>
                </a:r>
                <a:r>
                  <a:rPr kumimoji="1" lang="en-US" altLang="ja-JP" sz="1100" b="0" i="0">
                    <a:solidFill>
                      <a:schemeClr val="accent2">
                        <a:lumMod val="50000"/>
                      </a:schemeClr>
                    </a:solidFill>
                    <a:latin typeface="Cambria Math" panose="02040503050406030204" pitchFamily="18" charset="0"/>
                  </a:rPr>
                  <a:t> ⃗</a:t>
                </a:r>
                <a:endParaRPr kumimoji="1" lang="ja-JP" altLang="en-US" sz="1100">
                  <a:solidFill>
                    <a:schemeClr val="accent2">
                      <a:lumMod val="50000"/>
                    </a:schemeClr>
                  </a:solidFill>
                </a:endParaRPr>
              </a:p>
            </xdr:txBody>
          </xdr:sp>
        </mc:Fallback>
      </mc:AlternateContent>
      <xdr:sp macro="" textlink="">
        <xdr:nvSpPr>
          <xdr:cNvPr id="30" name="フリーフォーム 29"/>
          <xdr:cNvSpPr/>
        </xdr:nvSpPr>
        <xdr:spPr bwMode="auto">
          <a:xfrm>
            <a:off x="6496049" y="1933575"/>
            <a:ext cx="352425" cy="314325"/>
          </a:xfrm>
          <a:custGeom>
            <a:avLst/>
            <a:gdLst>
              <a:gd name="connsiteX0" fmla="*/ 352425 w 352425"/>
              <a:gd name="connsiteY0" fmla="*/ 323850 h 323850"/>
              <a:gd name="connsiteX1" fmla="*/ 266700 w 352425"/>
              <a:gd name="connsiteY1" fmla="*/ 0 h 323850"/>
              <a:gd name="connsiteX2" fmla="*/ 0 w 352425"/>
              <a:gd name="connsiteY2" fmla="*/ 95250 h 323850"/>
              <a:gd name="connsiteX0" fmla="*/ 352425 w 352425"/>
              <a:gd name="connsiteY0" fmla="*/ 314325 h 314325"/>
              <a:gd name="connsiteX1" fmla="*/ 271463 w 352425"/>
              <a:gd name="connsiteY1" fmla="*/ 0 h 314325"/>
              <a:gd name="connsiteX2" fmla="*/ 0 w 352425"/>
              <a:gd name="connsiteY2" fmla="*/ 85725 h 3143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52425" h="314325">
                <a:moveTo>
                  <a:pt x="352425" y="314325"/>
                </a:moveTo>
                <a:lnTo>
                  <a:pt x="271463" y="0"/>
                </a:lnTo>
                <a:lnTo>
                  <a:pt x="0" y="85725"/>
                </a:lnTo>
              </a:path>
            </a:pathLst>
          </a:custGeom>
          <a:noFill/>
          <a:ln w="6350" cap="flat" cmpd="sng" algn="ctr">
            <a:solidFill>
              <a:schemeClr val="accent2">
                <a:lumMod val="75000"/>
              </a:schemeClr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62" name="テキスト ボックス 61"/>
              <xdr:cNvSpPr txBox="1"/>
            </xdr:nvSpPr>
            <xdr:spPr>
              <a:xfrm>
                <a:off x="7096125" y="3934841"/>
                <a:ext cx="253364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14:m>
                  <m:oMath xmlns:m="http://schemas.openxmlformats.org/officeDocument/2006/math">
                    <m:acc>
                      <m:accPr>
                        <m:chr m:val="⃗"/>
                        <m:ctrlPr>
                          <a:rPr kumimoji="1" lang="en-US" altLang="ja-JP" sz="1100" i="1">
                            <a:solidFill>
                              <a:schemeClr val="accent2">
                                <a:lumMod val="50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solidFill>
                              <a:schemeClr val="accent2">
                                <a:lumMod val="50000"/>
                              </a:schemeClr>
                            </a:solidFill>
                            <a:latin typeface="Cambria Math"/>
                          </a:rPr>
                          <m:t>𝑎</m:t>
                        </m:r>
                      </m:e>
                    </m:acc>
                    <m:r>
                      <a:rPr kumimoji="1" lang="en-US" altLang="ja-JP" sz="1100" b="0" i="1">
                        <a:solidFill>
                          <a:schemeClr val="accent2">
                            <a:lumMod val="50000"/>
                          </a:schemeClr>
                        </a:solidFill>
                        <a:latin typeface="Cambria Math" panose="02040503050406030204" pitchFamily="18" charset="0"/>
                      </a:rPr>
                      <m:t>:</m:t>
                    </m:r>
                    <m:r>
                      <a:rPr kumimoji="1" lang="ja-JP" altLang="en-US" sz="1100" b="0" i="1">
                        <a:solidFill>
                          <a:schemeClr val="accent2">
                            <a:lumMod val="50000"/>
                          </a:schemeClr>
                        </a:solidFill>
                        <a:latin typeface="Cambria Math" panose="02040503050406030204" pitchFamily="18" charset="0"/>
                      </a:rPr>
                      <m:t>𝜋</m:t>
                    </m:r>
                    <m:r>
                      <a:rPr kumimoji="1" lang="ja-JP" altLang="en-US" sz="1100" b="0" i="1">
                        <a:solidFill>
                          <a:schemeClr val="accent2">
                            <a:lumMod val="50000"/>
                          </a:schemeClr>
                        </a:solidFill>
                        <a:latin typeface="Cambria Math" panose="02040503050406030204" pitchFamily="18" charset="0"/>
                      </a:rPr>
                      <m:t>面上にあり</m:t>
                    </m:r>
                  </m:oMath>
                </a14:m>
                <a:r>
                  <a:rPr kumimoji="1" lang="ja-JP" altLang="en-US" sz="1100">
                    <a:solidFill>
                      <a:schemeClr val="accent2">
                        <a:lumMod val="50000"/>
                      </a:schemeClr>
                    </a:solidFill>
                  </a:rPr>
                  <a:t>ｙ軸に最も近いベクトル</a:t>
                </a:r>
              </a:p>
            </xdr:txBody>
          </xdr:sp>
        </mc:Choice>
        <mc:Fallback xmlns="">
          <xdr:sp macro="" textlink="">
            <xdr:nvSpPr>
              <xdr:cNvPr id="62" name="テキスト ボックス 61"/>
              <xdr:cNvSpPr txBox="1"/>
            </xdr:nvSpPr>
            <xdr:spPr>
              <a:xfrm>
                <a:off x="7096125" y="3934841"/>
                <a:ext cx="253364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/>
                <a:r>
                  <a:rPr kumimoji="1" lang="en-US" altLang="ja-JP" sz="1100" b="0" i="0">
                    <a:solidFill>
                      <a:schemeClr val="accent2">
                        <a:lumMod val="50000"/>
                      </a:schemeClr>
                    </a:solidFill>
                    <a:latin typeface="Cambria Math"/>
                  </a:rPr>
                  <a:t>𝑎</a:t>
                </a:r>
                <a:r>
                  <a:rPr kumimoji="1" lang="en-US" altLang="ja-JP" sz="1100" b="0" i="0">
                    <a:solidFill>
                      <a:schemeClr val="accent2">
                        <a:lumMod val="50000"/>
                      </a:schemeClr>
                    </a:solidFill>
                    <a:latin typeface="Cambria Math" panose="02040503050406030204" pitchFamily="18" charset="0"/>
                  </a:rPr>
                  <a:t> ⃗:</a:t>
                </a:r>
                <a:r>
                  <a:rPr kumimoji="1" lang="ja-JP" altLang="en-US" sz="1100" b="0" i="0">
                    <a:solidFill>
                      <a:schemeClr val="accent2">
                        <a:lumMod val="50000"/>
                      </a:schemeClr>
                    </a:solidFill>
                    <a:latin typeface="Cambria Math" panose="02040503050406030204" pitchFamily="18" charset="0"/>
                  </a:rPr>
                  <a:t>𝜋面上にあり</a:t>
                </a:r>
                <a:r>
                  <a:rPr kumimoji="1" lang="ja-JP" altLang="en-US" sz="1100">
                    <a:solidFill>
                      <a:schemeClr val="accent2">
                        <a:lumMod val="50000"/>
                      </a:schemeClr>
                    </a:solidFill>
                  </a:rPr>
                  <a:t>ｙ軸に最も近いベクトル</a:t>
                </a:r>
              </a:p>
            </xdr:txBody>
          </xdr:sp>
        </mc:Fallback>
      </mc:AlternateContent>
    </xdr:grpSp>
    <xdr:clientData/>
  </xdr:twoCellAnchor>
  <xdr:twoCellAnchor>
    <xdr:from>
      <xdr:col>3</xdr:col>
      <xdr:colOff>228600</xdr:colOff>
      <xdr:row>7</xdr:row>
      <xdr:rowOff>57150</xdr:rowOff>
    </xdr:from>
    <xdr:to>
      <xdr:col>5</xdr:col>
      <xdr:colOff>257175</xdr:colOff>
      <xdr:row>12</xdr:row>
      <xdr:rowOff>47625</xdr:rowOff>
    </xdr:to>
    <xdr:sp macro="" textlink="">
      <xdr:nvSpPr>
        <xdr:cNvPr id="36" name="テキスト ボックス 35"/>
        <xdr:cNvSpPr txBox="1"/>
      </xdr:nvSpPr>
      <xdr:spPr>
        <a:xfrm>
          <a:off x="2876550" y="1257300"/>
          <a:ext cx="1619250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ｘｙｚ座標系の６つの応力成分を入力すると，主応力と主せん断応力を出力する。</a:t>
          </a:r>
        </a:p>
      </xdr:txBody>
    </xdr:sp>
    <xdr:clientData/>
  </xdr:twoCellAnchor>
  <xdr:twoCellAnchor>
    <xdr:from>
      <xdr:col>4</xdr:col>
      <xdr:colOff>152400</xdr:colOff>
      <xdr:row>24</xdr:row>
      <xdr:rowOff>142875</xdr:rowOff>
    </xdr:from>
    <xdr:to>
      <xdr:col>6</xdr:col>
      <xdr:colOff>180975</xdr:colOff>
      <xdr:row>30</xdr:row>
      <xdr:rowOff>152400</xdr:rowOff>
    </xdr:to>
    <xdr:sp macro="" textlink="">
      <xdr:nvSpPr>
        <xdr:cNvPr id="37" name="テキスト ボックス 36"/>
        <xdr:cNvSpPr txBox="1"/>
      </xdr:nvSpPr>
      <xdr:spPr>
        <a:xfrm>
          <a:off x="3486150" y="4257675"/>
          <a:ext cx="161925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ｘｙｚ座標系の６つの応力成分と，ｘ’ｙ’ｚ’座標系を定義する角度を入力すると，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ｘ’ｙ’ｚ’座標系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/>
            <a:t>応力成分を出力する。</a:t>
          </a:r>
        </a:p>
      </xdr:txBody>
    </xdr:sp>
    <xdr:clientData/>
  </xdr:twoCellAnchor>
  <xdr:twoCellAnchor>
    <xdr:from>
      <xdr:col>3</xdr:col>
      <xdr:colOff>28576</xdr:colOff>
      <xdr:row>5</xdr:row>
      <xdr:rowOff>95251</xdr:rowOff>
    </xdr:from>
    <xdr:to>
      <xdr:col>4</xdr:col>
      <xdr:colOff>295276</xdr:colOff>
      <xdr:row>7</xdr:row>
      <xdr:rowOff>57151</xdr:rowOff>
    </xdr:to>
    <xdr:sp macro="" textlink="">
      <xdr:nvSpPr>
        <xdr:cNvPr id="39" name="フリーフォーム 38"/>
        <xdr:cNvSpPr/>
      </xdr:nvSpPr>
      <xdr:spPr>
        <a:xfrm>
          <a:off x="2676526" y="952501"/>
          <a:ext cx="952500" cy="304800"/>
        </a:xfrm>
        <a:custGeom>
          <a:avLst/>
          <a:gdLst>
            <a:gd name="connsiteX0" fmla="*/ 0 w 1057275"/>
            <a:gd name="connsiteY0" fmla="*/ 0 h 638175"/>
            <a:gd name="connsiteX1" fmla="*/ 1057275 w 1057275"/>
            <a:gd name="connsiteY1" fmla="*/ 0 h 638175"/>
            <a:gd name="connsiteX2" fmla="*/ 1057275 w 1057275"/>
            <a:gd name="connsiteY2" fmla="*/ 638175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7275" h="638175">
              <a:moveTo>
                <a:pt x="0" y="0"/>
              </a:moveTo>
              <a:lnTo>
                <a:pt x="1057275" y="0"/>
              </a:lnTo>
              <a:lnTo>
                <a:pt x="1057275" y="638175"/>
              </a:lnTo>
            </a:path>
          </a:pathLst>
        </a:cu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</xdr:colOff>
      <xdr:row>12</xdr:row>
      <xdr:rowOff>57152</xdr:rowOff>
    </xdr:from>
    <xdr:to>
      <xdr:col>3</xdr:col>
      <xdr:colOff>600076</xdr:colOff>
      <xdr:row>13</xdr:row>
      <xdr:rowOff>38104</xdr:rowOff>
    </xdr:to>
    <xdr:sp macro="" textlink="">
      <xdr:nvSpPr>
        <xdr:cNvPr id="40" name="フリーフォーム 39"/>
        <xdr:cNvSpPr/>
      </xdr:nvSpPr>
      <xdr:spPr>
        <a:xfrm rot="5400000">
          <a:off x="2876550" y="1895477"/>
          <a:ext cx="152402" cy="590551"/>
        </a:xfrm>
        <a:custGeom>
          <a:avLst/>
          <a:gdLst>
            <a:gd name="connsiteX0" fmla="*/ 0 w 1057275"/>
            <a:gd name="connsiteY0" fmla="*/ 0 h 638175"/>
            <a:gd name="connsiteX1" fmla="*/ 1057275 w 1057275"/>
            <a:gd name="connsiteY1" fmla="*/ 0 h 638175"/>
            <a:gd name="connsiteX2" fmla="*/ 1057275 w 1057275"/>
            <a:gd name="connsiteY2" fmla="*/ 638175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7275" h="638175">
              <a:moveTo>
                <a:pt x="0" y="0"/>
              </a:moveTo>
              <a:lnTo>
                <a:pt x="1057275" y="0"/>
              </a:lnTo>
              <a:lnTo>
                <a:pt x="1057275" y="638175"/>
              </a:lnTo>
            </a:path>
          </a:pathLst>
        </a:cu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</xdr:colOff>
      <xdr:row>12</xdr:row>
      <xdr:rowOff>66678</xdr:rowOff>
    </xdr:from>
    <xdr:to>
      <xdr:col>4</xdr:col>
      <xdr:colOff>295275</xdr:colOff>
      <xdr:row>16</xdr:row>
      <xdr:rowOff>57155</xdr:rowOff>
    </xdr:to>
    <xdr:sp macro="" textlink="">
      <xdr:nvSpPr>
        <xdr:cNvPr id="41" name="フリーフォーム 40"/>
        <xdr:cNvSpPr/>
      </xdr:nvSpPr>
      <xdr:spPr>
        <a:xfrm rot="5400000">
          <a:off x="2805111" y="1976442"/>
          <a:ext cx="676277" cy="971550"/>
        </a:xfrm>
        <a:custGeom>
          <a:avLst/>
          <a:gdLst>
            <a:gd name="connsiteX0" fmla="*/ 0 w 1057275"/>
            <a:gd name="connsiteY0" fmla="*/ 0 h 638175"/>
            <a:gd name="connsiteX1" fmla="*/ 1057275 w 1057275"/>
            <a:gd name="connsiteY1" fmla="*/ 0 h 638175"/>
            <a:gd name="connsiteX2" fmla="*/ 1057275 w 1057275"/>
            <a:gd name="connsiteY2" fmla="*/ 638175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7275" h="638175">
              <a:moveTo>
                <a:pt x="0" y="0"/>
              </a:moveTo>
              <a:lnTo>
                <a:pt x="1057275" y="0"/>
              </a:lnTo>
              <a:lnTo>
                <a:pt x="1057275" y="638175"/>
              </a:lnTo>
            </a:path>
          </a:pathLst>
        </a:cu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4</xdr:row>
      <xdr:rowOff>57150</xdr:rowOff>
    </xdr:from>
    <xdr:to>
      <xdr:col>5</xdr:col>
      <xdr:colOff>476249</xdr:colOff>
      <xdr:row>24</xdr:row>
      <xdr:rowOff>171449</xdr:rowOff>
    </xdr:to>
    <xdr:sp macro="" textlink="">
      <xdr:nvSpPr>
        <xdr:cNvPr id="42" name="フリーフォーム 41"/>
        <xdr:cNvSpPr/>
      </xdr:nvSpPr>
      <xdr:spPr>
        <a:xfrm>
          <a:off x="2676525" y="742950"/>
          <a:ext cx="2038349" cy="3543299"/>
        </a:xfrm>
        <a:custGeom>
          <a:avLst/>
          <a:gdLst>
            <a:gd name="connsiteX0" fmla="*/ 0 w 1057275"/>
            <a:gd name="connsiteY0" fmla="*/ 0 h 638175"/>
            <a:gd name="connsiteX1" fmla="*/ 1057275 w 1057275"/>
            <a:gd name="connsiteY1" fmla="*/ 0 h 638175"/>
            <a:gd name="connsiteX2" fmla="*/ 1057275 w 1057275"/>
            <a:gd name="connsiteY2" fmla="*/ 638175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7275" h="638175">
              <a:moveTo>
                <a:pt x="0" y="0"/>
              </a:moveTo>
              <a:lnTo>
                <a:pt x="1057275" y="0"/>
              </a:lnTo>
              <a:lnTo>
                <a:pt x="1057275" y="638175"/>
              </a:lnTo>
            </a:path>
          </a:pathLst>
        </a:cu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</xdr:colOff>
      <xdr:row>23</xdr:row>
      <xdr:rowOff>66675</xdr:rowOff>
    </xdr:from>
    <xdr:to>
      <xdr:col>4</xdr:col>
      <xdr:colOff>495300</xdr:colOff>
      <xdr:row>25</xdr:row>
      <xdr:rowOff>1</xdr:rowOff>
    </xdr:to>
    <xdr:sp macro="" textlink="">
      <xdr:nvSpPr>
        <xdr:cNvPr id="43" name="フリーフォーム 42"/>
        <xdr:cNvSpPr/>
      </xdr:nvSpPr>
      <xdr:spPr>
        <a:xfrm>
          <a:off x="2667000" y="4010025"/>
          <a:ext cx="1162050" cy="276226"/>
        </a:xfrm>
        <a:custGeom>
          <a:avLst/>
          <a:gdLst>
            <a:gd name="connsiteX0" fmla="*/ 0 w 1057275"/>
            <a:gd name="connsiteY0" fmla="*/ 0 h 638175"/>
            <a:gd name="connsiteX1" fmla="*/ 1057275 w 1057275"/>
            <a:gd name="connsiteY1" fmla="*/ 0 h 638175"/>
            <a:gd name="connsiteX2" fmla="*/ 1057275 w 1057275"/>
            <a:gd name="connsiteY2" fmla="*/ 638175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7275" h="638175">
              <a:moveTo>
                <a:pt x="0" y="0"/>
              </a:moveTo>
              <a:lnTo>
                <a:pt x="1057275" y="0"/>
              </a:lnTo>
              <a:lnTo>
                <a:pt x="1057275" y="638175"/>
              </a:lnTo>
            </a:path>
          </a:pathLst>
        </a:cu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</xdr:colOff>
      <xdr:row>30</xdr:row>
      <xdr:rowOff>161928</xdr:rowOff>
    </xdr:from>
    <xdr:to>
      <xdr:col>4</xdr:col>
      <xdr:colOff>866774</xdr:colOff>
      <xdr:row>32</xdr:row>
      <xdr:rowOff>133355</xdr:rowOff>
    </xdr:to>
    <xdr:sp macro="" textlink="">
      <xdr:nvSpPr>
        <xdr:cNvPr id="44" name="フリーフォーム 43"/>
        <xdr:cNvSpPr/>
      </xdr:nvSpPr>
      <xdr:spPr>
        <a:xfrm rot="5400000">
          <a:off x="3271836" y="4691067"/>
          <a:ext cx="314327" cy="1543049"/>
        </a:xfrm>
        <a:custGeom>
          <a:avLst/>
          <a:gdLst>
            <a:gd name="connsiteX0" fmla="*/ 0 w 1057275"/>
            <a:gd name="connsiteY0" fmla="*/ 0 h 638175"/>
            <a:gd name="connsiteX1" fmla="*/ 1057275 w 1057275"/>
            <a:gd name="connsiteY1" fmla="*/ 0 h 638175"/>
            <a:gd name="connsiteX2" fmla="*/ 1057275 w 1057275"/>
            <a:gd name="connsiteY2" fmla="*/ 638175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7275" h="638175">
              <a:moveTo>
                <a:pt x="0" y="0"/>
              </a:moveTo>
              <a:lnTo>
                <a:pt x="1057275" y="0"/>
              </a:lnTo>
              <a:lnTo>
                <a:pt x="1057275" y="638175"/>
              </a:lnTo>
            </a:path>
          </a:pathLst>
        </a:cu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457199</xdr:colOff>
      <xdr:row>14</xdr:row>
      <xdr:rowOff>133350</xdr:rowOff>
    </xdr:from>
    <xdr:to>
      <xdr:col>10</xdr:col>
      <xdr:colOff>457200</xdr:colOff>
      <xdr:row>16</xdr:row>
      <xdr:rowOff>66675</xdr:rowOff>
    </xdr:to>
    <xdr:sp macro="" textlink="">
      <xdr:nvSpPr>
        <xdr:cNvPr id="45" name="テキスト ボックス 44"/>
        <xdr:cNvSpPr txBox="1"/>
      </xdr:nvSpPr>
      <xdr:spPr>
        <a:xfrm>
          <a:off x="5381624" y="2533650"/>
          <a:ext cx="3114676" cy="276225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ｘ軸とｘ’軸とのなす角度です。</a:t>
          </a:r>
        </a:p>
      </xdr:txBody>
    </xdr:sp>
    <xdr:clientData/>
  </xdr:twoCellAnchor>
  <xdr:twoCellAnchor>
    <xdr:from>
      <xdr:col>3</xdr:col>
      <xdr:colOff>0</xdr:colOff>
      <xdr:row>15</xdr:row>
      <xdr:rowOff>100013</xdr:rowOff>
    </xdr:from>
    <xdr:to>
      <xdr:col>6</xdr:col>
      <xdr:colOff>457199</xdr:colOff>
      <xdr:row>22</xdr:row>
      <xdr:rowOff>85725</xdr:rowOff>
    </xdr:to>
    <xdr:cxnSp macro="">
      <xdr:nvCxnSpPr>
        <xdr:cNvPr id="47" name="直線コネクタ 46"/>
        <xdr:cNvCxnSpPr>
          <a:endCxn id="45" idx="1"/>
        </xdr:cNvCxnSpPr>
      </xdr:nvCxnSpPr>
      <xdr:spPr>
        <a:xfrm flipV="1">
          <a:off x="2647950" y="2671763"/>
          <a:ext cx="2733674" cy="1185862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457199</xdr:colOff>
      <xdr:row>16</xdr:row>
      <xdr:rowOff>123825</xdr:rowOff>
    </xdr:from>
    <xdr:to>
      <xdr:col>10</xdr:col>
      <xdr:colOff>457200</xdr:colOff>
      <xdr:row>20</xdr:row>
      <xdr:rowOff>104775</xdr:rowOff>
    </xdr:to>
    <xdr:sp macro="" textlink="">
      <xdr:nvSpPr>
        <xdr:cNvPr id="48" name="テキスト ボックス 47"/>
        <xdr:cNvSpPr txBox="1"/>
      </xdr:nvSpPr>
      <xdr:spPr>
        <a:xfrm>
          <a:off x="5381624" y="2867025"/>
          <a:ext cx="3114676" cy="666750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ｙ軸とｘ’軸とのなす角度です。</a:t>
          </a:r>
          <a:endParaRPr kumimoji="1" lang="en-US" altLang="ja-JP" sz="1100"/>
        </a:p>
        <a:p>
          <a:r>
            <a:rPr kumimoji="1" lang="ja-JP" altLang="en-US" sz="1100"/>
            <a:t>下記条件を満たす必要があります。</a:t>
          </a:r>
        </a:p>
        <a:p>
          <a:r>
            <a:rPr kumimoji="1" lang="ja-JP" altLang="en-US" sz="1100"/>
            <a:t>　</a:t>
          </a:r>
          <a:r>
            <a:rPr kumimoji="1" lang="ja-JP" altLang="el-GR" sz="1100">
              <a:latin typeface="+mn-ea"/>
              <a:ea typeface="+mn-ea"/>
            </a:rPr>
            <a:t>９０－</a:t>
          </a:r>
          <a:r>
            <a:rPr kumimoji="1" lang="el-GR" altLang="ja-JP" sz="1100">
              <a:latin typeface="+mn-ea"/>
              <a:ea typeface="+mn-ea"/>
            </a:rPr>
            <a:t>θ</a:t>
          </a:r>
          <a:r>
            <a:rPr kumimoji="1" lang="ja-JP" altLang="el-GR" sz="1100">
              <a:latin typeface="+mn-ea"/>
              <a:ea typeface="+mn-ea"/>
            </a:rPr>
            <a:t>＜</a:t>
          </a:r>
          <a:r>
            <a:rPr kumimoji="1" lang="el-GR" altLang="ja-JP" sz="1100">
              <a:latin typeface="+mn-ea"/>
              <a:ea typeface="+mn-ea"/>
            </a:rPr>
            <a:t>φ</a:t>
          </a:r>
          <a:r>
            <a:rPr kumimoji="1" lang="ja-JP" altLang="el-GR" sz="1100">
              <a:latin typeface="+mn-ea"/>
              <a:ea typeface="+mn-ea"/>
            </a:rPr>
            <a:t>＜９０＋</a:t>
          </a:r>
          <a:r>
            <a:rPr kumimoji="1" lang="el-GR" altLang="ja-JP" sz="1100">
              <a:latin typeface="+mn-ea"/>
              <a:ea typeface="+mn-ea"/>
            </a:rPr>
            <a:t>θ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19050</xdr:colOff>
      <xdr:row>18</xdr:row>
      <xdr:rowOff>114300</xdr:rowOff>
    </xdr:from>
    <xdr:to>
      <xdr:col>6</xdr:col>
      <xdr:colOff>457199</xdr:colOff>
      <xdr:row>23</xdr:row>
      <xdr:rowOff>66675</xdr:rowOff>
    </xdr:to>
    <xdr:cxnSp macro="">
      <xdr:nvCxnSpPr>
        <xdr:cNvPr id="49" name="直線コネクタ 48"/>
        <xdr:cNvCxnSpPr>
          <a:stCxn id="43" idx="0"/>
          <a:endCxn id="48" idx="1"/>
        </xdr:cNvCxnSpPr>
      </xdr:nvCxnSpPr>
      <xdr:spPr>
        <a:xfrm flipV="1">
          <a:off x="2667000" y="3200400"/>
          <a:ext cx="2714624" cy="809625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457199</xdr:colOff>
      <xdr:row>21</xdr:row>
      <xdr:rowOff>19050</xdr:rowOff>
    </xdr:from>
    <xdr:to>
      <xdr:col>10</xdr:col>
      <xdr:colOff>457200</xdr:colOff>
      <xdr:row>25</xdr:row>
      <xdr:rowOff>0</xdr:rowOff>
    </xdr:to>
    <xdr:sp macro="" textlink="">
      <xdr:nvSpPr>
        <xdr:cNvPr id="57" name="テキスト ボックス 56"/>
        <xdr:cNvSpPr txBox="1"/>
      </xdr:nvSpPr>
      <xdr:spPr>
        <a:xfrm>
          <a:off x="5381624" y="3619500"/>
          <a:ext cx="3114676" cy="666750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ｘ’と垂直な面を</a:t>
          </a:r>
          <a:r>
            <a:rPr kumimoji="1" lang="el-GR" altLang="ja-JP" sz="1100"/>
            <a:t>π</a:t>
          </a:r>
          <a:r>
            <a:rPr kumimoji="1" lang="ja-JP" altLang="en-US" sz="1100"/>
            <a:t>面とします。</a:t>
          </a:r>
        </a:p>
        <a:p>
          <a:r>
            <a:rPr kumimoji="1" lang="el-GR" altLang="ja-JP" sz="1100">
              <a:latin typeface="+mn-ea"/>
              <a:ea typeface="+mn-ea"/>
            </a:rPr>
            <a:t>π</a:t>
          </a:r>
          <a:r>
            <a:rPr kumimoji="1" lang="ja-JP" altLang="en-US" sz="1100"/>
            <a:t>面上にありｙ軸に最も近いベクトルを</a:t>
          </a:r>
          <a:r>
            <a:rPr kumimoji="1" lang="ja-JP" altLang="en-US" sz="1100" b="1"/>
            <a:t>ａ</a:t>
          </a:r>
          <a:r>
            <a:rPr kumimoji="1" lang="ja-JP" altLang="en-US" sz="1100"/>
            <a:t>とします。</a:t>
          </a:r>
        </a:p>
        <a:p>
          <a:r>
            <a:rPr kumimoji="1" lang="ja-JP" altLang="en-US" sz="1100" b="1"/>
            <a:t>ａ</a:t>
          </a:r>
          <a:r>
            <a:rPr kumimoji="1" lang="ja-JP" altLang="en-US" sz="1100"/>
            <a:t>ベクトルとｙ’軸とのなす角度です。</a:t>
          </a:r>
        </a:p>
      </xdr:txBody>
    </xdr:sp>
    <xdr:clientData/>
  </xdr:twoCellAnchor>
  <xdr:twoCellAnchor>
    <xdr:from>
      <xdr:col>3</xdr:col>
      <xdr:colOff>9525</xdr:colOff>
      <xdr:row>22</xdr:row>
      <xdr:rowOff>142876</xdr:rowOff>
    </xdr:from>
    <xdr:to>
      <xdr:col>6</xdr:col>
      <xdr:colOff>457199</xdr:colOff>
      <xdr:row>24</xdr:row>
      <xdr:rowOff>104775</xdr:rowOff>
    </xdr:to>
    <xdr:cxnSp macro="">
      <xdr:nvCxnSpPr>
        <xdr:cNvPr id="58" name="直線コネクタ 57"/>
        <xdr:cNvCxnSpPr/>
      </xdr:nvCxnSpPr>
      <xdr:spPr>
        <a:xfrm flipV="1">
          <a:off x="2657475" y="3914776"/>
          <a:ext cx="2724149" cy="304799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504825</xdr:colOff>
      <xdr:row>0</xdr:row>
      <xdr:rowOff>66675</xdr:rowOff>
    </xdr:from>
    <xdr:to>
      <xdr:col>16</xdr:col>
      <xdr:colOff>228600</xdr:colOff>
      <xdr:row>45</xdr:row>
      <xdr:rowOff>114300</xdr:rowOff>
    </xdr:to>
    <xdr:sp macro="" textlink="">
      <xdr:nvSpPr>
        <xdr:cNvPr id="3" name="正方形/長方形 2"/>
        <xdr:cNvSpPr/>
      </xdr:nvSpPr>
      <xdr:spPr bwMode="auto">
        <a:xfrm>
          <a:off x="7172325" y="66675"/>
          <a:ext cx="5210175" cy="776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537986</xdr:colOff>
      <xdr:row>23</xdr:row>
      <xdr:rowOff>57150</xdr:rowOff>
    </xdr:from>
    <xdr:to>
      <xdr:col>14</xdr:col>
      <xdr:colOff>438150</xdr:colOff>
      <xdr:row>23</xdr:row>
      <xdr:rowOff>59287</xdr:rowOff>
    </xdr:to>
    <xdr:cxnSp macro="">
      <xdr:nvCxnSpPr>
        <xdr:cNvPr id="4" name="直線矢印コネクタ 3"/>
        <xdr:cNvCxnSpPr/>
      </xdr:nvCxnSpPr>
      <xdr:spPr>
        <a:xfrm flipV="1">
          <a:off x="9262886" y="4000500"/>
          <a:ext cx="1957564" cy="2137"/>
        </a:xfrm>
        <a:prstGeom prst="straightConnector1">
          <a:avLst/>
        </a:prstGeom>
        <a:ln w="63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352425</xdr:colOff>
      <xdr:row>23</xdr:row>
      <xdr:rowOff>59287</xdr:rowOff>
    </xdr:from>
    <xdr:to>
      <xdr:col>11</xdr:col>
      <xdr:colOff>528461</xdr:colOff>
      <xdr:row>31</xdr:row>
      <xdr:rowOff>85725</xdr:rowOff>
    </xdr:to>
    <xdr:cxnSp macro="">
      <xdr:nvCxnSpPr>
        <xdr:cNvPr id="5" name="直線矢印コネクタ 4"/>
        <xdr:cNvCxnSpPr/>
      </xdr:nvCxnSpPr>
      <xdr:spPr>
        <a:xfrm flipH="1">
          <a:off x="9077325" y="4002637"/>
          <a:ext cx="176036" cy="1398038"/>
        </a:xfrm>
        <a:prstGeom prst="straightConnector1">
          <a:avLst/>
        </a:prstGeom>
        <a:ln w="63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534645</xdr:colOff>
      <xdr:row>15</xdr:row>
      <xdr:rowOff>95250</xdr:rowOff>
    </xdr:from>
    <xdr:to>
      <xdr:col>11</xdr:col>
      <xdr:colOff>542925</xdr:colOff>
      <xdr:row>23</xdr:row>
      <xdr:rowOff>64524</xdr:rowOff>
    </xdr:to>
    <xdr:cxnSp macro="">
      <xdr:nvCxnSpPr>
        <xdr:cNvPr id="6" name="直線矢印コネクタ 5"/>
        <xdr:cNvCxnSpPr/>
      </xdr:nvCxnSpPr>
      <xdr:spPr>
        <a:xfrm flipV="1">
          <a:off x="9259545" y="2667000"/>
          <a:ext cx="8280" cy="1340874"/>
        </a:xfrm>
        <a:prstGeom prst="straightConnector1">
          <a:avLst/>
        </a:prstGeom>
        <a:ln w="63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371475</xdr:colOff>
      <xdr:row>22</xdr:row>
      <xdr:rowOff>104775</xdr:rowOff>
    </xdr:from>
    <xdr:to>
      <xdr:col>15</xdr:col>
      <xdr:colOff>195263</xdr:colOff>
      <xdr:row>23</xdr:row>
      <xdr:rowOff>166687</xdr:rowOff>
    </xdr:to>
    <xdr:sp macro="" textlink="">
      <xdr:nvSpPr>
        <xdr:cNvPr id="7" name="テキスト ボックス 6"/>
        <xdr:cNvSpPr txBox="1"/>
      </xdr:nvSpPr>
      <xdr:spPr>
        <a:xfrm>
          <a:off x="11153775" y="3876675"/>
          <a:ext cx="509588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ctr"/>
          <a:r>
            <a:rPr kumimoji="1" lang="ja-JP" altLang="en-US" sz="1100"/>
            <a:t>ｘ軸</a:t>
          </a:r>
        </a:p>
      </xdr:txBody>
    </xdr:sp>
    <xdr:clientData/>
  </xdr:twoCellAnchor>
  <xdr:twoCellAnchor editAs="oneCell">
    <xdr:from>
      <xdr:col>11</xdr:col>
      <xdr:colOff>276225</xdr:colOff>
      <xdr:row>14</xdr:row>
      <xdr:rowOff>76200</xdr:rowOff>
    </xdr:from>
    <xdr:to>
      <xdr:col>12</xdr:col>
      <xdr:colOff>100013</xdr:colOff>
      <xdr:row>15</xdr:row>
      <xdr:rowOff>138112</xdr:rowOff>
    </xdr:to>
    <xdr:sp macro="" textlink="">
      <xdr:nvSpPr>
        <xdr:cNvPr id="8" name="テキスト ボックス 7"/>
        <xdr:cNvSpPr txBox="1"/>
      </xdr:nvSpPr>
      <xdr:spPr>
        <a:xfrm>
          <a:off x="9001125" y="2476500"/>
          <a:ext cx="509588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ctr"/>
          <a:r>
            <a:rPr kumimoji="1" lang="ja-JP" altLang="en-US" sz="1100"/>
            <a:t>ｙ軸</a:t>
          </a:r>
        </a:p>
      </xdr:txBody>
    </xdr:sp>
    <xdr:clientData/>
  </xdr:twoCellAnchor>
  <xdr:twoCellAnchor editAs="oneCell">
    <xdr:from>
      <xdr:col>11</xdr:col>
      <xdr:colOff>38100</xdr:colOff>
      <xdr:row>31</xdr:row>
      <xdr:rowOff>95250</xdr:rowOff>
    </xdr:from>
    <xdr:to>
      <xdr:col>11</xdr:col>
      <xdr:colOff>547688</xdr:colOff>
      <xdr:row>32</xdr:row>
      <xdr:rowOff>157162</xdr:rowOff>
    </xdr:to>
    <xdr:sp macro="" textlink="">
      <xdr:nvSpPr>
        <xdr:cNvPr id="9" name="テキスト ボックス 8"/>
        <xdr:cNvSpPr txBox="1"/>
      </xdr:nvSpPr>
      <xdr:spPr>
        <a:xfrm>
          <a:off x="8763000" y="5410200"/>
          <a:ext cx="509588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ctr"/>
          <a:r>
            <a:rPr kumimoji="1" lang="ja-JP" altLang="en-US" sz="1100"/>
            <a:t>ｚ軸</a:t>
          </a:r>
        </a:p>
      </xdr:txBody>
    </xdr:sp>
    <xdr:clientData/>
  </xdr:twoCellAnchor>
  <xdr:twoCellAnchor editAs="oneCell">
    <xdr:from>
      <xdr:col>11</xdr:col>
      <xdr:colOff>500211</xdr:colOff>
      <xdr:row>22</xdr:row>
      <xdr:rowOff>7450</xdr:rowOff>
    </xdr:from>
    <xdr:to>
      <xdr:col>14</xdr:col>
      <xdr:colOff>76525</xdr:colOff>
      <xdr:row>22</xdr:row>
      <xdr:rowOff>7450</xdr:rowOff>
    </xdr:to>
    <xdr:cxnSp macro="">
      <xdr:nvCxnSpPr>
        <xdr:cNvPr id="10" name="直線矢印コネクタ 9"/>
        <xdr:cNvCxnSpPr/>
      </xdr:nvCxnSpPr>
      <xdr:spPr>
        <a:xfrm rot="20653792">
          <a:off x="9225111" y="3779350"/>
          <a:ext cx="1633714" cy="0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676275</xdr:colOff>
      <xdr:row>19</xdr:row>
      <xdr:rowOff>123825</xdr:rowOff>
    </xdr:from>
    <xdr:to>
      <xdr:col>14</xdr:col>
      <xdr:colOff>500063</xdr:colOff>
      <xdr:row>21</xdr:row>
      <xdr:rowOff>14287</xdr:rowOff>
    </xdr:to>
    <xdr:sp macro="" textlink="">
      <xdr:nvSpPr>
        <xdr:cNvPr id="11" name="テキスト ボックス 10"/>
        <xdr:cNvSpPr txBox="1"/>
      </xdr:nvSpPr>
      <xdr:spPr>
        <a:xfrm>
          <a:off x="10772775" y="3381375"/>
          <a:ext cx="509588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ctr"/>
          <a:r>
            <a:rPr kumimoji="1" lang="ja-JP" altLang="en-US" sz="1100"/>
            <a:t>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’</a:t>
          </a:r>
          <a:r>
            <a:rPr kumimoji="1" lang="ja-JP" altLang="en-US" sz="1100"/>
            <a:t>軸</a:t>
          </a:r>
        </a:p>
      </xdr:txBody>
    </xdr:sp>
    <xdr:clientData/>
  </xdr:twoCellAnchor>
  <xdr:twoCellAnchor editAs="oneCell">
    <xdr:from>
      <xdr:col>10</xdr:col>
      <xdr:colOff>578803</xdr:colOff>
      <xdr:row>20</xdr:row>
      <xdr:rowOff>135203</xdr:rowOff>
    </xdr:from>
    <xdr:to>
      <xdr:col>12</xdr:col>
      <xdr:colOff>500487</xdr:colOff>
      <xdr:row>25</xdr:row>
      <xdr:rowOff>135299</xdr:rowOff>
    </xdr:to>
    <xdr:sp macro="" textlink="">
      <xdr:nvSpPr>
        <xdr:cNvPr id="12" name="円弧 11"/>
        <xdr:cNvSpPr/>
      </xdr:nvSpPr>
      <xdr:spPr>
        <a:xfrm rot="19940505">
          <a:off x="8617903" y="3564203"/>
          <a:ext cx="1293284" cy="857346"/>
        </a:xfrm>
        <a:prstGeom prst="arc">
          <a:avLst>
            <a:gd name="adj1" fmla="val 876211"/>
            <a:gd name="adj2" fmla="val 7367477"/>
          </a:avLst>
        </a:prstGeom>
        <a:ln w="63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331275</xdr:colOff>
      <xdr:row>16</xdr:row>
      <xdr:rowOff>19228</xdr:rowOff>
    </xdr:from>
    <xdr:to>
      <xdr:col>12</xdr:col>
      <xdr:colOff>574444</xdr:colOff>
      <xdr:row>28</xdr:row>
      <xdr:rowOff>143053</xdr:rowOff>
    </xdr:to>
    <xdr:sp macro="" textlink="">
      <xdr:nvSpPr>
        <xdr:cNvPr id="13" name="円弧 12"/>
        <xdr:cNvSpPr/>
      </xdr:nvSpPr>
      <xdr:spPr>
        <a:xfrm rot="19862627">
          <a:off x="8370375" y="2762428"/>
          <a:ext cx="1614769" cy="2181225"/>
        </a:xfrm>
        <a:prstGeom prst="arc">
          <a:avLst>
            <a:gd name="adj1" fmla="val 18218882"/>
            <a:gd name="adj2" fmla="val 1472350"/>
          </a:avLst>
        </a:prstGeom>
        <a:ln w="63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13</xdr:col>
      <xdr:colOff>133350</xdr:colOff>
      <xdr:row>21</xdr:row>
      <xdr:rowOff>104775</xdr:rowOff>
    </xdr:from>
    <xdr:to>
      <xdr:col>13</xdr:col>
      <xdr:colOff>642938</xdr:colOff>
      <xdr:row>22</xdr:row>
      <xdr:rowOff>166687</xdr:rowOff>
    </xdr:to>
    <xdr:sp macro="" textlink="">
      <xdr:nvSpPr>
        <xdr:cNvPr id="14" name="テキスト ボックス 13"/>
        <xdr:cNvSpPr txBox="1"/>
      </xdr:nvSpPr>
      <xdr:spPr>
        <a:xfrm>
          <a:off x="10229850" y="3705225"/>
          <a:ext cx="509588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ctr"/>
          <a:r>
            <a:rPr kumimoji="1" lang="en-US" altLang="ja-JP" sz="1100">
              <a:latin typeface="+mj-ea"/>
              <a:ea typeface="+mj-ea"/>
            </a:rPr>
            <a:t>θ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 editAs="oneCell">
    <xdr:from>
      <xdr:col>11</xdr:col>
      <xdr:colOff>657224</xdr:colOff>
      <xdr:row>16</xdr:row>
      <xdr:rowOff>123825</xdr:rowOff>
    </xdr:from>
    <xdr:to>
      <xdr:col>13</xdr:col>
      <xdr:colOff>533399</xdr:colOff>
      <xdr:row>18</xdr:row>
      <xdr:rowOff>14287</xdr:rowOff>
    </xdr:to>
    <xdr:sp macro="" textlink="">
      <xdr:nvSpPr>
        <xdr:cNvPr id="15" name="テキスト ボックス 14"/>
        <xdr:cNvSpPr txBox="1"/>
      </xdr:nvSpPr>
      <xdr:spPr>
        <a:xfrm>
          <a:off x="9382124" y="2867025"/>
          <a:ext cx="1247775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ctr"/>
          <a:r>
            <a:rPr kumimoji="1" lang="en-US" altLang="ja-JP" sz="1100">
              <a:latin typeface="+mj-ea"/>
              <a:ea typeface="+mj-ea"/>
            </a:rPr>
            <a:t>φ</a:t>
          </a:r>
          <a:r>
            <a:rPr kumimoji="1" lang="ja-JP" altLang="en-US" sz="1100">
              <a:latin typeface="+mj-ea"/>
              <a:ea typeface="+mj-ea"/>
            </a:rPr>
            <a:t>＝９０</a:t>
          </a:r>
          <a:r>
            <a:rPr kumimoji="1" lang="en-US" altLang="ja-JP" sz="1100">
              <a:latin typeface="+mj-ea"/>
              <a:ea typeface="+mj-ea"/>
            </a:rPr>
            <a:t>°</a:t>
          </a:r>
          <a:r>
            <a:rPr kumimoji="1" lang="ja-JP" altLang="en-US" sz="1100">
              <a:latin typeface="+mj-ea"/>
              <a:ea typeface="+mj-ea"/>
            </a:rPr>
            <a:t>－</a:t>
          </a:r>
          <a:r>
            <a:rPr kumimoji="1" lang="en-US" altLang="ja-JP" sz="1100">
              <a:latin typeface="+mj-ea"/>
              <a:ea typeface="+mj-ea"/>
            </a:rPr>
            <a:t>θ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 editAs="oneCell">
    <xdr:from>
      <xdr:col>12</xdr:col>
      <xdr:colOff>0</xdr:colOff>
      <xdr:row>24</xdr:row>
      <xdr:rowOff>142875</xdr:rowOff>
    </xdr:from>
    <xdr:to>
      <xdr:col>13</xdr:col>
      <xdr:colOff>228600</xdr:colOff>
      <xdr:row>26</xdr:row>
      <xdr:rowOff>33337</xdr:rowOff>
    </xdr:to>
    <xdr:sp macro="" textlink="">
      <xdr:nvSpPr>
        <xdr:cNvPr id="16" name="テキスト ボックス 15"/>
        <xdr:cNvSpPr txBox="1"/>
      </xdr:nvSpPr>
      <xdr:spPr>
        <a:xfrm>
          <a:off x="9410700" y="4257675"/>
          <a:ext cx="914400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ctr"/>
          <a:r>
            <a:rPr kumimoji="1" lang="en-US" altLang="ja-JP" sz="1100">
              <a:latin typeface="+mj-ea"/>
              <a:ea typeface="+mj-ea"/>
            </a:rPr>
            <a:t>ψ</a:t>
          </a:r>
          <a:r>
            <a:rPr kumimoji="1" lang="ja-JP" altLang="en-US" sz="1100">
              <a:latin typeface="+mj-ea"/>
              <a:ea typeface="+mj-ea"/>
            </a:rPr>
            <a:t>＝９０</a:t>
          </a:r>
          <a:r>
            <a:rPr kumimoji="1" lang="en-US" altLang="ja-JP" sz="1100">
              <a:latin typeface="+mj-ea"/>
              <a:ea typeface="+mj-ea"/>
            </a:rPr>
            <a:t>°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 editAs="oneCell">
    <xdr:from>
      <xdr:col>11</xdr:col>
      <xdr:colOff>289719</xdr:colOff>
      <xdr:row>19</xdr:row>
      <xdr:rowOff>112869</xdr:rowOff>
    </xdr:from>
    <xdr:to>
      <xdr:col>13</xdr:col>
      <xdr:colOff>211403</xdr:colOff>
      <xdr:row>28</xdr:row>
      <xdr:rowOff>151495</xdr:rowOff>
    </xdr:to>
    <xdr:sp macro="" textlink="">
      <xdr:nvSpPr>
        <xdr:cNvPr id="17" name="円弧 16"/>
        <xdr:cNvSpPr/>
      </xdr:nvSpPr>
      <xdr:spPr>
        <a:xfrm rot="1494105">
          <a:off x="9014619" y="3370419"/>
          <a:ext cx="1293284" cy="1581676"/>
        </a:xfrm>
        <a:prstGeom prst="arc">
          <a:avLst>
            <a:gd name="adj1" fmla="val 17935395"/>
            <a:gd name="adj2" fmla="val 19342738"/>
          </a:avLst>
        </a:prstGeom>
        <a:ln w="63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533400</xdr:colOff>
      <xdr:row>16</xdr:row>
      <xdr:rowOff>85725</xdr:rowOff>
    </xdr:from>
    <xdr:to>
      <xdr:col>11</xdr:col>
      <xdr:colOff>533401</xdr:colOff>
      <xdr:row>23</xdr:row>
      <xdr:rowOff>47626</xdr:rowOff>
    </xdr:to>
    <xdr:cxnSp macro="">
      <xdr:nvCxnSpPr>
        <xdr:cNvPr id="18" name="直線矢印コネクタ 17"/>
        <xdr:cNvCxnSpPr/>
      </xdr:nvCxnSpPr>
      <xdr:spPr>
        <a:xfrm flipH="1" flipV="1">
          <a:off x="8572500" y="2828925"/>
          <a:ext cx="685801" cy="1162051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180975</xdr:colOff>
      <xdr:row>15</xdr:row>
      <xdr:rowOff>57150</xdr:rowOff>
    </xdr:from>
    <xdr:to>
      <xdr:col>11</xdr:col>
      <xdr:colOff>4763</xdr:colOff>
      <xdr:row>16</xdr:row>
      <xdr:rowOff>119062</xdr:rowOff>
    </xdr:to>
    <xdr:sp macro="" textlink="">
      <xdr:nvSpPr>
        <xdr:cNvPr id="19" name="テキスト ボックス 18"/>
        <xdr:cNvSpPr txBox="1"/>
      </xdr:nvSpPr>
      <xdr:spPr>
        <a:xfrm>
          <a:off x="8220075" y="2628900"/>
          <a:ext cx="509588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’</a:t>
          </a:r>
          <a:r>
            <a:rPr kumimoji="1" lang="ja-JP" altLang="en-US" sz="1100"/>
            <a:t>軸</a:t>
          </a:r>
        </a:p>
      </xdr:txBody>
    </xdr:sp>
    <xdr:clientData/>
  </xdr:twoCellAnchor>
  <xdr:twoCellAnchor editAs="oneCell">
    <xdr:from>
      <xdr:col>11</xdr:col>
      <xdr:colOff>385763</xdr:colOff>
      <xdr:row>23</xdr:row>
      <xdr:rowOff>48479</xdr:rowOff>
    </xdr:from>
    <xdr:to>
      <xdr:col>11</xdr:col>
      <xdr:colOff>540485</xdr:colOff>
      <xdr:row>29</xdr:row>
      <xdr:rowOff>107156</xdr:rowOff>
    </xdr:to>
    <xdr:cxnSp macro="">
      <xdr:nvCxnSpPr>
        <xdr:cNvPr id="20" name="直線矢印コネクタ 19"/>
        <xdr:cNvCxnSpPr/>
      </xdr:nvCxnSpPr>
      <xdr:spPr>
        <a:xfrm flipH="1">
          <a:off x="9110663" y="3991829"/>
          <a:ext cx="154722" cy="1087377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161925</xdr:colOff>
      <xdr:row>29</xdr:row>
      <xdr:rowOff>95250</xdr:rowOff>
    </xdr:from>
    <xdr:to>
      <xdr:col>11</xdr:col>
      <xdr:colOff>671513</xdr:colOff>
      <xdr:row>30</xdr:row>
      <xdr:rowOff>157162</xdr:rowOff>
    </xdr:to>
    <xdr:sp macro="" textlink="">
      <xdr:nvSpPr>
        <xdr:cNvPr id="23" name="テキスト ボックス 22"/>
        <xdr:cNvSpPr txBox="1"/>
      </xdr:nvSpPr>
      <xdr:spPr>
        <a:xfrm>
          <a:off x="8886825" y="5067300"/>
          <a:ext cx="509588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ctr"/>
          <a:r>
            <a:rPr kumimoji="1" lang="ja-JP" altLang="en-US" sz="1100"/>
            <a:t>ｚ’軸</a:t>
          </a:r>
        </a:p>
      </xdr:txBody>
    </xdr:sp>
    <xdr:clientData/>
  </xdr:twoCellAnchor>
  <xdr:twoCellAnchor editAs="oneCell">
    <xdr:from>
      <xdr:col>9</xdr:col>
      <xdr:colOff>628650</xdr:colOff>
      <xdr:row>0</xdr:row>
      <xdr:rowOff>57150</xdr:rowOff>
    </xdr:from>
    <xdr:to>
      <xdr:col>13</xdr:col>
      <xdr:colOff>592444</xdr:colOff>
      <xdr:row>44</xdr:row>
      <xdr:rowOff>123825</xdr:rowOff>
    </xdr:to>
    <xdr:grpSp>
      <xdr:nvGrpSpPr>
        <xdr:cNvPr id="24" name="グループ化 23"/>
        <xdr:cNvGrpSpPr/>
      </xdr:nvGrpSpPr>
      <xdr:grpSpPr>
        <a:xfrm>
          <a:off x="7981950" y="57150"/>
          <a:ext cx="2706994" cy="7610475"/>
          <a:chOff x="6534150" y="-2171700"/>
          <a:chExt cx="2706994" cy="7610475"/>
        </a:xfrm>
      </xdr:grpSpPr>
      <xdr:cxnSp macro="">
        <xdr:nvCxnSpPr>
          <xdr:cNvPr id="32" name="直線矢印コネクタ 31"/>
          <xdr:cNvCxnSpPr/>
        </xdr:nvCxnSpPr>
        <xdr:spPr>
          <a:xfrm flipV="1">
            <a:off x="6534150" y="-2171700"/>
            <a:ext cx="660193" cy="4362451"/>
          </a:xfrm>
          <a:prstGeom prst="straightConnector1">
            <a:avLst/>
          </a:prstGeom>
          <a:ln w="6350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矢印コネクタ 32"/>
          <xdr:cNvCxnSpPr/>
        </xdr:nvCxnSpPr>
        <xdr:spPr>
          <a:xfrm flipH="1" flipV="1">
            <a:off x="6534150" y="2200277"/>
            <a:ext cx="2028825" cy="3200228"/>
          </a:xfrm>
          <a:prstGeom prst="straightConnector1">
            <a:avLst/>
          </a:prstGeom>
          <a:ln w="6350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直線矢印コネクタ 63"/>
          <xdr:cNvCxnSpPr/>
        </xdr:nvCxnSpPr>
        <xdr:spPr>
          <a:xfrm flipH="1" flipV="1">
            <a:off x="7200901" y="-2151572"/>
            <a:ext cx="2028824" cy="3200230"/>
          </a:xfrm>
          <a:prstGeom prst="straightConnector1">
            <a:avLst/>
          </a:prstGeom>
          <a:ln w="6350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直線矢印コネクタ 67"/>
          <xdr:cNvCxnSpPr/>
        </xdr:nvCxnSpPr>
        <xdr:spPr>
          <a:xfrm flipV="1">
            <a:off x="8576627" y="1047750"/>
            <a:ext cx="664517" cy="4391025"/>
          </a:xfrm>
          <a:prstGeom prst="straightConnector1">
            <a:avLst/>
          </a:prstGeom>
          <a:ln w="6350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12</xdr:col>
      <xdr:colOff>498618</xdr:colOff>
      <xdr:row>32</xdr:row>
      <xdr:rowOff>153033</xdr:rowOff>
    </xdr:from>
    <xdr:to>
      <xdr:col>13</xdr:col>
      <xdr:colOff>41419</xdr:colOff>
      <xdr:row>41</xdr:row>
      <xdr:rowOff>95972</xdr:rowOff>
    </xdr:to>
    <xdr:sp macro="" textlink="">
      <xdr:nvSpPr>
        <xdr:cNvPr id="25" name="テキスト ボックス 24"/>
        <xdr:cNvSpPr txBox="1"/>
      </xdr:nvSpPr>
      <xdr:spPr>
        <a:xfrm rot="16736227">
          <a:off x="9280624" y="6268127"/>
          <a:ext cx="1485989" cy="228601"/>
        </a:xfrm>
        <a:prstGeom prst="rect">
          <a:avLst/>
        </a:prstGeom>
        <a:solidFill>
          <a:schemeClr val="bg1">
            <a:alpha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ctr"/>
          <a:r>
            <a:rPr kumimoji="1" lang="en-US" altLang="ja-JP" sz="1100">
              <a:latin typeface="+mn-ea"/>
              <a:ea typeface="+mn-ea"/>
            </a:rPr>
            <a:t>π</a:t>
          </a:r>
          <a:r>
            <a:rPr kumimoji="1" lang="ja-JP" altLang="en-US" sz="1100">
              <a:latin typeface="+mn-ea"/>
              <a:ea typeface="+mn-ea"/>
            </a:rPr>
            <a:t>面</a:t>
          </a:r>
          <a:r>
            <a:rPr kumimoji="1" lang="ja-JP" altLang="en-US" sz="1100"/>
            <a:t>：ｘ’軸と垂直な面</a:t>
          </a:r>
        </a:p>
      </xdr:txBody>
    </xdr:sp>
    <xdr:clientData/>
  </xdr:twoCellAnchor>
  <xdr:twoCellAnchor editAs="oneCell">
    <xdr:from>
      <xdr:col>11</xdr:col>
      <xdr:colOff>0</xdr:colOff>
      <xdr:row>17</xdr:row>
      <xdr:rowOff>152400</xdr:rowOff>
    </xdr:from>
    <xdr:to>
      <xdr:col>11</xdr:col>
      <xdr:colOff>542932</xdr:colOff>
      <xdr:row>23</xdr:row>
      <xdr:rowOff>57152</xdr:rowOff>
    </xdr:to>
    <xdr:cxnSp macro="">
      <xdr:nvCxnSpPr>
        <xdr:cNvPr id="26" name="直線矢印コネクタ 25"/>
        <xdr:cNvCxnSpPr/>
      </xdr:nvCxnSpPr>
      <xdr:spPr>
        <a:xfrm flipH="1" flipV="1">
          <a:off x="8724900" y="3067050"/>
          <a:ext cx="542932" cy="933452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42959</xdr:colOff>
      <xdr:row>17</xdr:row>
      <xdr:rowOff>86741</xdr:rowOff>
    </xdr:from>
    <xdr:ext cx="299942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テキスト ボックス 27"/>
            <xdr:cNvSpPr txBox="1"/>
          </xdr:nvSpPr>
          <xdr:spPr>
            <a:xfrm>
              <a:off x="8767859" y="3001391"/>
              <a:ext cx="299942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⃗"/>
                        <m:ctrlPr>
                          <a:rPr kumimoji="1" lang="en-US" altLang="ja-JP" sz="1100" i="1">
                            <a:solidFill>
                              <a:schemeClr val="accent2">
                                <a:lumMod val="50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solidFill>
                              <a:schemeClr val="accent2">
                                <a:lumMod val="50000"/>
                              </a:schemeClr>
                            </a:solidFill>
                            <a:latin typeface="Cambria Math"/>
                          </a:rPr>
                          <m:t>𝑎</m:t>
                        </m:r>
                      </m:e>
                    </m:acc>
                  </m:oMath>
                </m:oMathPara>
              </a14:m>
              <a:endParaRPr kumimoji="1" lang="ja-JP" altLang="en-US" sz="1100">
                <a:solidFill>
                  <a:schemeClr val="accent2">
                    <a:lumMod val="50000"/>
                  </a:schemeClr>
                </a:solidFill>
              </a:endParaRPr>
            </a:p>
          </xdr:txBody>
        </xdr:sp>
      </mc:Choice>
      <mc:Fallback xmlns="">
        <xdr:sp macro="" textlink="">
          <xdr:nvSpPr>
            <xdr:cNvPr id="28" name="テキスト ボックス 27"/>
            <xdr:cNvSpPr txBox="1"/>
          </xdr:nvSpPr>
          <xdr:spPr>
            <a:xfrm>
              <a:off x="8767859" y="3001391"/>
              <a:ext cx="299942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kumimoji="1" lang="en-US" altLang="ja-JP" sz="1100" b="0" i="0">
                  <a:solidFill>
                    <a:schemeClr val="accent2">
                      <a:lumMod val="50000"/>
                    </a:schemeClr>
                  </a:solidFill>
                  <a:latin typeface="Cambria Math"/>
                </a:rPr>
                <a:t>𝑎</a:t>
              </a:r>
              <a:r>
                <a:rPr kumimoji="1" lang="en-US" altLang="ja-JP" sz="1100" b="0" i="0">
                  <a:solidFill>
                    <a:schemeClr val="accent2">
                      <a:lumMod val="50000"/>
                    </a:schemeClr>
                  </a:solidFill>
                  <a:latin typeface="Cambria Math" panose="02040503050406030204" pitchFamily="18" charset="0"/>
                </a:rPr>
                <a:t> ⃗</a:t>
              </a:r>
              <a:endParaRPr kumimoji="1" lang="ja-JP" altLang="en-US" sz="1100">
                <a:solidFill>
                  <a:schemeClr val="accent2">
                    <a:lumMod val="50000"/>
                  </a:schemeClr>
                </a:solidFill>
              </a:endParaRPr>
            </a:p>
          </xdr:txBody>
        </xdr:sp>
      </mc:Fallback>
    </mc:AlternateContent>
    <xdr:clientData/>
  </xdr:oneCellAnchor>
  <xdr:twoCellAnchor editAs="oneCell">
    <xdr:from>
      <xdr:col>11</xdr:col>
      <xdr:colOff>380484</xdr:colOff>
      <xdr:row>21</xdr:row>
      <xdr:rowOff>19052</xdr:rowOff>
    </xdr:from>
    <xdr:to>
      <xdr:col>12</xdr:col>
      <xdr:colOff>133349</xdr:colOff>
      <xdr:row>22</xdr:row>
      <xdr:rowOff>133350</xdr:rowOff>
    </xdr:to>
    <xdr:sp macro="" textlink="">
      <xdr:nvSpPr>
        <xdr:cNvPr id="30" name="フリーフォーム 29"/>
        <xdr:cNvSpPr/>
      </xdr:nvSpPr>
      <xdr:spPr bwMode="auto">
        <a:xfrm>
          <a:off x="9105384" y="3619502"/>
          <a:ext cx="438665" cy="285748"/>
        </a:xfrm>
        <a:custGeom>
          <a:avLst/>
          <a:gdLst>
            <a:gd name="connsiteX0" fmla="*/ 352425 w 352425"/>
            <a:gd name="connsiteY0" fmla="*/ 323850 h 323850"/>
            <a:gd name="connsiteX1" fmla="*/ 266700 w 352425"/>
            <a:gd name="connsiteY1" fmla="*/ 0 h 323850"/>
            <a:gd name="connsiteX2" fmla="*/ 0 w 352425"/>
            <a:gd name="connsiteY2" fmla="*/ 95250 h 323850"/>
            <a:gd name="connsiteX0" fmla="*/ 352425 w 352425"/>
            <a:gd name="connsiteY0" fmla="*/ 314325 h 314325"/>
            <a:gd name="connsiteX1" fmla="*/ 271463 w 352425"/>
            <a:gd name="connsiteY1" fmla="*/ 0 h 314325"/>
            <a:gd name="connsiteX2" fmla="*/ 0 w 352425"/>
            <a:gd name="connsiteY2" fmla="*/ 85725 h 314325"/>
            <a:gd name="connsiteX0" fmla="*/ 438665 w 438665"/>
            <a:gd name="connsiteY0" fmla="*/ 314325 h 314325"/>
            <a:gd name="connsiteX1" fmla="*/ 357703 w 438665"/>
            <a:gd name="connsiteY1" fmla="*/ 0 h 314325"/>
            <a:gd name="connsiteX2" fmla="*/ 0 w 438665"/>
            <a:gd name="connsiteY2" fmla="*/ 122465 h 314325"/>
            <a:gd name="connsiteX0" fmla="*/ 438665 w 438665"/>
            <a:gd name="connsiteY0" fmla="*/ 285748 h 285748"/>
            <a:gd name="connsiteX1" fmla="*/ 279677 w 438665"/>
            <a:gd name="connsiteY1" fmla="*/ 0 h 285748"/>
            <a:gd name="connsiteX2" fmla="*/ 0 w 438665"/>
            <a:gd name="connsiteY2" fmla="*/ 93888 h 2857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38665" h="285748">
              <a:moveTo>
                <a:pt x="438665" y="285748"/>
              </a:moveTo>
              <a:lnTo>
                <a:pt x="279677" y="0"/>
              </a:lnTo>
              <a:cubicBezTo>
                <a:pt x="189189" y="28575"/>
                <a:pt x="90488" y="65313"/>
                <a:pt x="0" y="93888"/>
              </a:cubicBezTo>
            </a:path>
          </a:pathLst>
        </a:custGeom>
        <a:noFill/>
        <a:ln w="6350" cap="flat" cmpd="sng" algn="ctr">
          <a:solidFill>
            <a:schemeClr val="accent2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219075</xdr:colOff>
      <xdr:row>7</xdr:row>
      <xdr:rowOff>133350</xdr:rowOff>
    </xdr:from>
    <xdr:to>
      <xdr:col>5</xdr:col>
      <xdr:colOff>247650</xdr:colOff>
      <xdr:row>11</xdr:row>
      <xdr:rowOff>85726</xdr:rowOff>
    </xdr:to>
    <xdr:sp macro="" textlink="">
      <xdr:nvSpPr>
        <xdr:cNvPr id="36" name="テキスト ボックス 35"/>
        <xdr:cNvSpPr txBox="1"/>
      </xdr:nvSpPr>
      <xdr:spPr>
        <a:xfrm>
          <a:off x="2867025" y="1333500"/>
          <a:ext cx="1619250" cy="638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ｘｙｚ座標系の３つの応力成分を入力すると，主応力を出力する。</a:t>
          </a:r>
        </a:p>
      </xdr:txBody>
    </xdr:sp>
    <xdr:clientData/>
  </xdr:twoCellAnchor>
  <xdr:twoCellAnchor>
    <xdr:from>
      <xdr:col>3</xdr:col>
      <xdr:colOff>19051</xdr:colOff>
      <xdr:row>6</xdr:row>
      <xdr:rowOff>0</xdr:rowOff>
    </xdr:from>
    <xdr:to>
      <xdr:col>4</xdr:col>
      <xdr:colOff>285751</xdr:colOff>
      <xdr:row>7</xdr:row>
      <xdr:rowOff>133350</xdr:rowOff>
    </xdr:to>
    <xdr:sp macro="" textlink="">
      <xdr:nvSpPr>
        <xdr:cNvPr id="37" name="フリーフォーム 36"/>
        <xdr:cNvSpPr/>
      </xdr:nvSpPr>
      <xdr:spPr>
        <a:xfrm>
          <a:off x="2667001" y="1028700"/>
          <a:ext cx="952500" cy="304800"/>
        </a:xfrm>
        <a:custGeom>
          <a:avLst/>
          <a:gdLst>
            <a:gd name="connsiteX0" fmla="*/ 0 w 1057275"/>
            <a:gd name="connsiteY0" fmla="*/ 0 h 638175"/>
            <a:gd name="connsiteX1" fmla="*/ 1057275 w 1057275"/>
            <a:gd name="connsiteY1" fmla="*/ 0 h 638175"/>
            <a:gd name="connsiteX2" fmla="*/ 1057275 w 1057275"/>
            <a:gd name="connsiteY2" fmla="*/ 638175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7275" h="638175">
              <a:moveTo>
                <a:pt x="0" y="0"/>
              </a:moveTo>
              <a:lnTo>
                <a:pt x="1057275" y="0"/>
              </a:lnTo>
              <a:lnTo>
                <a:pt x="1057275" y="638175"/>
              </a:lnTo>
            </a:path>
          </a:pathLst>
        </a:cu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1047750</xdr:colOff>
      <xdr:row>11</xdr:row>
      <xdr:rowOff>85727</xdr:rowOff>
    </xdr:from>
    <xdr:to>
      <xdr:col>4</xdr:col>
      <xdr:colOff>266699</xdr:colOff>
      <xdr:row>12</xdr:row>
      <xdr:rowOff>85724</xdr:rowOff>
    </xdr:to>
    <xdr:sp macro="" textlink="">
      <xdr:nvSpPr>
        <xdr:cNvPr id="38" name="フリーフォーム 37"/>
        <xdr:cNvSpPr/>
      </xdr:nvSpPr>
      <xdr:spPr>
        <a:xfrm rot="5400000">
          <a:off x="3033713" y="1576389"/>
          <a:ext cx="171447" cy="962024"/>
        </a:xfrm>
        <a:custGeom>
          <a:avLst/>
          <a:gdLst>
            <a:gd name="connsiteX0" fmla="*/ 0 w 1057275"/>
            <a:gd name="connsiteY0" fmla="*/ 0 h 638175"/>
            <a:gd name="connsiteX1" fmla="*/ 1057275 w 1057275"/>
            <a:gd name="connsiteY1" fmla="*/ 0 h 638175"/>
            <a:gd name="connsiteX2" fmla="*/ 1057275 w 1057275"/>
            <a:gd name="connsiteY2" fmla="*/ 638175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7275" h="638175">
              <a:moveTo>
                <a:pt x="0" y="0"/>
              </a:moveTo>
              <a:lnTo>
                <a:pt x="1057275" y="0"/>
              </a:lnTo>
              <a:lnTo>
                <a:pt x="1057275" y="638175"/>
              </a:lnTo>
            </a:path>
          </a:pathLst>
        </a:cu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790573</xdr:colOff>
      <xdr:row>3</xdr:row>
      <xdr:rowOff>9525</xdr:rowOff>
    </xdr:from>
    <xdr:to>
      <xdr:col>7</xdr:col>
      <xdr:colOff>314324</xdr:colOff>
      <xdr:row>4</xdr:row>
      <xdr:rowOff>114300</xdr:rowOff>
    </xdr:to>
    <xdr:sp macro="" textlink="">
      <xdr:nvSpPr>
        <xdr:cNvPr id="39" name="テキスト ボックス 38"/>
        <xdr:cNvSpPr txBox="1"/>
      </xdr:nvSpPr>
      <xdr:spPr>
        <a:xfrm>
          <a:off x="4124323" y="523875"/>
          <a:ext cx="2171701" cy="276225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σ </a:t>
          </a:r>
          <a:r>
            <a:rPr kumimoji="1" lang="ja-JP" altLang="en-US" sz="1100">
              <a:latin typeface="+mn-ea"/>
              <a:ea typeface="+mn-ea"/>
            </a:rPr>
            <a:t>ｚ，</a:t>
          </a:r>
          <a:r>
            <a:rPr kumimoji="1" lang="en-US" altLang="ja-JP" sz="1100">
              <a:latin typeface="+mn-ea"/>
              <a:ea typeface="+mn-ea"/>
            </a:rPr>
            <a:t>τ </a:t>
          </a:r>
          <a:r>
            <a:rPr kumimoji="1" lang="ja-JP" altLang="en-US" sz="1100">
              <a:latin typeface="+mn-ea"/>
              <a:ea typeface="+mn-ea"/>
            </a:rPr>
            <a:t>ｙｚ，</a:t>
          </a:r>
          <a:r>
            <a:rPr kumimoji="1" lang="en-US" altLang="ja-JP" sz="1100">
              <a:latin typeface="+mn-ea"/>
              <a:ea typeface="+mn-ea"/>
            </a:rPr>
            <a:t>τ </a:t>
          </a:r>
          <a:r>
            <a:rPr kumimoji="1" lang="ja-JP" altLang="en-US" sz="1100">
              <a:latin typeface="+mn-ea"/>
              <a:ea typeface="+mn-ea"/>
            </a:rPr>
            <a:t>ｚｘをゼロとする。</a:t>
          </a:r>
        </a:p>
      </xdr:txBody>
    </xdr:sp>
    <xdr:clientData/>
  </xdr:twoCellAnchor>
  <xdr:twoCellAnchor>
    <xdr:from>
      <xdr:col>3</xdr:col>
      <xdr:colOff>0</xdr:colOff>
      <xdr:row>3</xdr:row>
      <xdr:rowOff>147638</xdr:rowOff>
    </xdr:from>
    <xdr:to>
      <xdr:col>4</xdr:col>
      <xdr:colOff>790573</xdr:colOff>
      <xdr:row>5</xdr:row>
      <xdr:rowOff>85726</xdr:rowOff>
    </xdr:to>
    <xdr:cxnSp macro="">
      <xdr:nvCxnSpPr>
        <xdr:cNvPr id="40" name="直線コネクタ 39"/>
        <xdr:cNvCxnSpPr>
          <a:endCxn id="39" idx="1"/>
        </xdr:cNvCxnSpPr>
      </xdr:nvCxnSpPr>
      <xdr:spPr>
        <a:xfrm flipV="1">
          <a:off x="2647950" y="661988"/>
          <a:ext cx="1476373" cy="280988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147638</xdr:rowOff>
    </xdr:from>
    <xdr:to>
      <xdr:col>4</xdr:col>
      <xdr:colOff>790573</xdr:colOff>
      <xdr:row>7</xdr:row>
      <xdr:rowOff>114302</xdr:rowOff>
    </xdr:to>
    <xdr:cxnSp macro="">
      <xdr:nvCxnSpPr>
        <xdr:cNvPr id="43" name="直線コネクタ 42"/>
        <xdr:cNvCxnSpPr>
          <a:endCxn id="39" idx="1"/>
        </xdr:cNvCxnSpPr>
      </xdr:nvCxnSpPr>
      <xdr:spPr>
        <a:xfrm flipV="1">
          <a:off x="2647950" y="661988"/>
          <a:ext cx="1476373" cy="652464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147638</xdr:rowOff>
    </xdr:from>
    <xdr:to>
      <xdr:col>4</xdr:col>
      <xdr:colOff>790573</xdr:colOff>
      <xdr:row>8</xdr:row>
      <xdr:rowOff>85726</xdr:rowOff>
    </xdr:to>
    <xdr:cxnSp macro="">
      <xdr:nvCxnSpPr>
        <xdr:cNvPr id="44" name="直線コネクタ 43"/>
        <xdr:cNvCxnSpPr>
          <a:endCxn id="39" idx="1"/>
        </xdr:cNvCxnSpPr>
      </xdr:nvCxnSpPr>
      <xdr:spPr>
        <a:xfrm flipV="1">
          <a:off x="2647950" y="661988"/>
          <a:ext cx="1476373" cy="795338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790573</xdr:colOff>
      <xdr:row>21</xdr:row>
      <xdr:rowOff>47625</xdr:rowOff>
    </xdr:from>
    <xdr:to>
      <xdr:col>7</xdr:col>
      <xdr:colOff>352424</xdr:colOff>
      <xdr:row>22</xdr:row>
      <xdr:rowOff>152400</xdr:rowOff>
    </xdr:to>
    <xdr:sp macro="" textlink="">
      <xdr:nvSpPr>
        <xdr:cNvPr id="47" name="テキスト ボックス 46"/>
        <xdr:cNvSpPr txBox="1"/>
      </xdr:nvSpPr>
      <xdr:spPr>
        <a:xfrm>
          <a:off x="4124323" y="3648075"/>
          <a:ext cx="2209801" cy="276225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φ</a:t>
          </a:r>
          <a:r>
            <a:rPr kumimoji="1" lang="ja-JP" altLang="en-US" sz="1100">
              <a:latin typeface="+mn-ea"/>
              <a:ea typeface="+mn-ea"/>
            </a:rPr>
            <a:t>＝９０</a:t>
          </a:r>
          <a:r>
            <a:rPr kumimoji="1" lang="en-US" altLang="ja-JP" sz="1100">
              <a:latin typeface="+mn-ea"/>
              <a:ea typeface="+mn-ea"/>
            </a:rPr>
            <a:t>°</a:t>
          </a:r>
          <a:r>
            <a:rPr kumimoji="1" lang="ja-JP" altLang="en-US" sz="1100">
              <a:latin typeface="+mn-ea"/>
              <a:ea typeface="+mn-ea"/>
            </a:rPr>
            <a:t>－</a:t>
          </a:r>
          <a:r>
            <a:rPr kumimoji="1" lang="en-US" altLang="ja-JP" sz="1100">
              <a:latin typeface="+mn-ea"/>
              <a:ea typeface="+mn-ea"/>
            </a:rPr>
            <a:t>θ</a:t>
          </a:r>
          <a:r>
            <a:rPr kumimoji="1" lang="ja-JP" altLang="en-US" sz="1100">
              <a:latin typeface="+mn-ea"/>
              <a:ea typeface="+mn-ea"/>
            </a:rPr>
            <a:t>とする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3</xdr:col>
      <xdr:colOff>9525</xdr:colOff>
      <xdr:row>22</xdr:row>
      <xdr:rowOff>14288</xdr:rowOff>
    </xdr:from>
    <xdr:to>
      <xdr:col>4</xdr:col>
      <xdr:colOff>790573</xdr:colOff>
      <xdr:row>23</xdr:row>
      <xdr:rowOff>85726</xdr:rowOff>
    </xdr:to>
    <xdr:cxnSp macro="">
      <xdr:nvCxnSpPr>
        <xdr:cNvPr id="48" name="直線コネクタ 47"/>
        <xdr:cNvCxnSpPr>
          <a:endCxn id="47" idx="1"/>
        </xdr:cNvCxnSpPr>
      </xdr:nvCxnSpPr>
      <xdr:spPr>
        <a:xfrm flipV="1">
          <a:off x="2657475" y="3786188"/>
          <a:ext cx="1466848" cy="242888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790573</xdr:colOff>
      <xdr:row>23</xdr:row>
      <xdr:rowOff>66675</xdr:rowOff>
    </xdr:from>
    <xdr:to>
      <xdr:col>7</xdr:col>
      <xdr:colOff>352424</xdr:colOff>
      <xdr:row>25</xdr:row>
      <xdr:rowOff>0</xdr:rowOff>
    </xdr:to>
    <xdr:sp macro="" textlink="">
      <xdr:nvSpPr>
        <xdr:cNvPr id="50" name="テキスト ボックス 49"/>
        <xdr:cNvSpPr txBox="1"/>
      </xdr:nvSpPr>
      <xdr:spPr>
        <a:xfrm>
          <a:off x="4124323" y="4010025"/>
          <a:ext cx="2209801" cy="276225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α</a:t>
          </a:r>
          <a:r>
            <a:rPr kumimoji="1" lang="ja-JP" altLang="en-US" sz="1100">
              <a:latin typeface="+mn-ea"/>
              <a:ea typeface="+mn-ea"/>
            </a:rPr>
            <a:t>＝０</a:t>
          </a:r>
          <a:r>
            <a:rPr kumimoji="1" lang="en-US" altLang="ja-JP" sz="1100">
              <a:latin typeface="+mn-ea"/>
              <a:ea typeface="+mn-ea"/>
            </a:rPr>
            <a:t>°</a:t>
          </a:r>
          <a:r>
            <a:rPr kumimoji="1" lang="ja-JP" altLang="en-US" sz="1100">
              <a:latin typeface="+mn-ea"/>
              <a:ea typeface="+mn-ea"/>
            </a:rPr>
            <a:t>とする。</a:t>
          </a:r>
        </a:p>
      </xdr:txBody>
    </xdr:sp>
    <xdr:clientData/>
  </xdr:twoCellAnchor>
  <xdr:twoCellAnchor>
    <xdr:from>
      <xdr:col>3</xdr:col>
      <xdr:colOff>9525</xdr:colOff>
      <xdr:row>24</xdr:row>
      <xdr:rowOff>33338</xdr:rowOff>
    </xdr:from>
    <xdr:to>
      <xdr:col>4</xdr:col>
      <xdr:colOff>790573</xdr:colOff>
      <xdr:row>24</xdr:row>
      <xdr:rowOff>85726</xdr:rowOff>
    </xdr:to>
    <xdr:cxnSp macro="">
      <xdr:nvCxnSpPr>
        <xdr:cNvPr id="51" name="直線コネクタ 50"/>
        <xdr:cNvCxnSpPr>
          <a:endCxn id="50" idx="1"/>
        </xdr:cNvCxnSpPr>
      </xdr:nvCxnSpPr>
      <xdr:spPr>
        <a:xfrm flipV="1">
          <a:off x="2657475" y="4148138"/>
          <a:ext cx="1466848" cy="52388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501412</xdr:colOff>
      <xdr:row>22</xdr:row>
      <xdr:rowOff>133350</xdr:rowOff>
    </xdr:from>
    <xdr:to>
      <xdr:col>12</xdr:col>
      <xdr:colOff>142874</xdr:colOff>
      <xdr:row>25</xdr:row>
      <xdr:rowOff>49900</xdr:rowOff>
    </xdr:to>
    <xdr:sp macro="" textlink="">
      <xdr:nvSpPr>
        <xdr:cNvPr id="74" name="フリーフォーム 73"/>
        <xdr:cNvSpPr/>
      </xdr:nvSpPr>
      <xdr:spPr>
        <a:xfrm>
          <a:off x="9226738" y="3886484"/>
          <a:ext cx="327405" cy="428341"/>
        </a:xfrm>
        <a:custGeom>
          <a:avLst/>
          <a:gdLst>
            <a:gd name="connsiteX0" fmla="*/ 295275 w 295275"/>
            <a:gd name="connsiteY0" fmla="*/ 0 h 409575"/>
            <a:gd name="connsiteX1" fmla="*/ 238125 w 295275"/>
            <a:gd name="connsiteY1" fmla="*/ 352425 h 409575"/>
            <a:gd name="connsiteX2" fmla="*/ 0 w 295275"/>
            <a:gd name="connsiteY2" fmla="*/ 409575 h 409575"/>
            <a:gd name="connsiteX0" fmla="*/ 295275 w 295275"/>
            <a:gd name="connsiteY0" fmla="*/ 0 h 409575"/>
            <a:gd name="connsiteX1" fmla="*/ 248782 w 295275"/>
            <a:gd name="connsiteY1" fmla="*/ 352425 h 409575"/>
            <a:gd name="connsiteX2" fmla="*/ 0 w 295275"/>
            <a:gd name="connsiteY2" fmla="*/ 409575 h 409575"/>
            <a:gd name="connsiteX0" fmla="*/ 327247 w 327247"/>
            <a:gd name="connsiteY0" fmla="*/ 0 h 431034"/>
            <a:gd name="connsiteX1" fmla="*/ 280754 w 327247"/>
            <a:gd name="connsiteY1" fmla="*/ 352425 h 431034"/>
            <a:gd name="connsiteX2" fmla="*/ 0 w 327247"/>
            <a:gd name="connsiteY2" fmla="*/ 431034 h 431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27247" h="431034">
              <a:moveTo>
                <a:pt x="327247" y="0"/>
              </a:moveTo>
              <a:lnTo>
                <a:pt x="280754" y="352425"/>
              </a:lnTo>
              <a:lnTo>
                <a:pt x="0" y="431034"/>
              </a:lnTo>
            </a:path>
          </a:pathLst>
        </a:cu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152399</xdr:colOff>
      <xdr:row>29</xdr:row>
      <xdr:rowOff>19050</xdr:rowOff>
    </xdr:from>
    <xdr:to>
      <xdr:col>16</xdr:col>
      <xdr:colOff>142875</xdr:colOff>
      <xdr:row>30</xdr:row>
      <xdr:rowOff>123317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" name="テキスト ボックス 74"/>
            <xdr:cNvSpPr txBox="1"/>
          </xdr:nvSpPr>
          <xdr:spPr>
            <a:xfrm>
              <a:off x="9563099" y="4991100"/>
              <a:ext cx="2733676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solidFill>
                          <a:schemeClr val="accent2">
                            <a:lumMod val="50000"/>
                          </a:schemeClr>
                        </a:solidFill>
                        <a:latin typeface="Cambria Math" panose="02040503050406030204" pitchFamily="18" charset="0"/>
                      </a:rPr>
                      <m:t>ｙ</m:t>
                    </m:r>
                    <m:r>
                      <a:rPr kumimoji="1" lang="ja-JP" altLang="en-US" sz="1100" i="1">
                        <a:solidFill>
                          <a:schemeClr val="accent2">
                            <a:lumMod val="50000"/>
                          </a:schemeClr>
                        </a:solidFill>
                        <a:latin typeface="Cambria Math" panose="02040503050406030204" pitchFamily="18" charset="0"/>
                      </a:rPr>
                      <m:t>’</m:t>
                    </m:r>
                    <m:r>
                      <a:rPr kumimoji="1" lang="ja-JP" altLang="en-US" sz="1100" i="1">
                        <a:solidFill>
                          <a:schemeClr val="accent2">
                            <a:lumMod val="50000"/>
                          </a:schemeClr>
                        </a:solidFill>
                        <a:latin typeface="Cambria Math" panose="02040503050406030204" pitchFamily="18" charset="0"/>
                      </a:rPr>
                      <m:t>軸と</m:t>
                    </m:r>
                    <m:acc>
                      <m:accPr>
                        <m:chr m:val="⃗"/>
                        <m:ctrlPr>
                          <a:rPr kumimoji="1" lang="en-US" altLang="ja-JP" sz="1100" i="1">
                            <a:solidFill>
                              <a:schemeClr val="accent2">
                                <a:lumMod val="50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solidFill>
                              <a:schemeClr val="accent2">
                                <a:lumMod val="50000"/>
                              </a:schemeClr>
                            </a:solidFill>
                            <a:latin typeface="Cambria Math"/>
                          </a:rPr>
                          <m:t>𝑎</m:t>
                        </m:r>
                      </m:e>
                    </m:acc>
                    <m:r>
                      <a:rPr kumimoji="1" lang="ja-JP" altLang="en-US" sz="1100" b="0" i="1">
                        <a:solidFill>
                          <a:schemeClr val="accent2">
                            <a:lumMod val="50000"/>
                          </a:schemeClr>
                        </a:solidFill>
                        <a:latin typeface="Cambria Math" panose="02040503050406030204" pitchFamily="18" charset="0"/>
                      </a:rPr>
                      <m:t>は同じ向きなので，</m:t>
                    </m:r>
                    <m:r>
                      <a:rPr kumimoji="1" lang="ja-JP" altLang="en-US" sz="1100" b="0" i="1">
                        <a:solidFill>
                          <a:schemeClr val="accent2">
                            <a:lumMod val="50000"/>
                          </a:schemeClr>
                        </a:solidFill>
                        <a:latin typeface="Cambria Math" panose="02040503050406030204" pitchFamily="18" charset="0"/>
                      </a:rPr>
                      <m:t>𝛼</m:t>
                    </m:r>
                    <m:r>
                      <a:rPr kumimoji="1" lang="en-US" altLang="ja-JP" sz="1100" b="0" i="1">
                        <a:solidFill>
                          <a:schemeClr val="accent2">
                            <a:lumMod val="50000"/>
                          </a:schemeClr>
                        </a:solidFill>
                        <a:latin typeface="Cambria Math" panose="02040503050406030204" pitchFamily="18" charset="0"/>
                      </a:rPr>
                      <m:t>=0°</m:t>
                    </m:r>
                    <m:r>
                      <a:rPr kumimoji="1" lang="ja-JP" altLang="en-US" sz="1100" b="0" i="1">
                        <a:solidFill>
                          <a:schemeClr val="accent2">
                            <a:lumMod val="50000"/>
                          </a:schemeClr>
                        </a:solidFill>
                        <a:latin typeface="Cambria Math" panose="02040503050406030204" pitchFamily="18" charset="0"/>
                      </a:rPr>
                      <m:t>である。</m:t>
                    </m:r>
                  </m:oMath>
                </m:oMathPara>
              </a14:m>
              <a:endParaRPr kumimoji="1" lang="ja-JP" altLang="en-US" sz="1100">
                <a:solidFill>
                  <a:schemeClr val="accent2">
                    <a:lumMod val="50000"/>
                  </a:schemeClr>
                </a:solidFill>
              </a:endParaRPr>
            </a:p>
          </xdr:txBody>
        </xdr:sp>
      </mc:Choice>
      <mc:Fallback xmlns="">
        <xdr:sp macro="" textlink="">
          <xdr:nvSpPr>
            <xdr:cNvPr id="75" name="テキスト ボックス 74"/>
            <xdr:cNvSpPr txBox="1"/>
          </xdr:nvSpPr>
          <xdr:spPr>
            <a:xfrm>
              <a:off x="9563099" y="4991100"/>
              <a:ext cx="2733676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kumimoji="1" lang="ja-JP" altLang="en-US" sz="1100" i="0">
                  <a:solidFill>
                    <a:schemeClr val="accent2">
                      <a:lumMod val="50000"/>
                    </a:schemeClr>
                  </a:solidFill>
                  <a:latin typeface="Cambria Math" panose="02040503050406030204" pitchFamily="18" charset="0"/>
                </a:rPr>
                <a:t>ｙ’軸と</a:t>
              </a:r>
              <a:r>
                <a:rPr kumimoji="1" lang="en-US" altLang="ja-JP" sz="1100" b="0" i="0">
                  <a:solidFill>
                    <a:schemeClr val="accent2">
                      <a:lumMod val="50000"/>
                    </a:schemeClr>
                  </a:solidFill>
                  <a:latin typeface="Cambria Math"/>
                </a:rPr>
                <a:t>𝑎</a:t>
              </a:r>
              <a:r>
                <a:rPr kumimoji="1" lang="en-US" altLang="ja-JP" sz="1100" b="0" i="0">
                  <a:solidFill>
                    <a:schemeClr val="accent2">
                      <a:lumMod val="50000"/>
                    </a:schemeClr>
                  </a:solidFill>
                  <a:latin typeface="Cambria Math" panose="02040503050406030204" pitchFamily="18" charset="0"/>
                </a:rPr>
                <a:t> ⃗</a:t>
              </a:r>
              <a:r>
                <a:rPr kumimoji="1" lang="ja-JP" altLang="en-US" sz="1100" b="0" i="0">
                  <a:solidFill>
                    <a:schemeClr val="accent2">
                      <a:lumMod val="50000"/>
                    </a:schemeClr>
                  </a:solidFill>
                  <a:latin typeface="Cambria Math" panose="02040503050406030204" pitchFamily="18" charset="0"/>
                </a:rPr>
                <a:t>は同じ向きなので，𝛼</a:t>
              </a:r>
              <a:r>
                <a:rPr kumimoji="1" lang="en-US" altLang="ja-JP" sz="1100" b="0" i="0">
                  <a:solidFill>
                    <a:schemeClr val="accent2">
                      <a:lumMod val="50000"/>
                    </a:schemeClr>
                  </a:solidFill>
                  <a:latin typeface="Cambria Math" panose="02040503050406030204" pitchFamily="18" charset="0"/>
                </a:rPr>
                <a:t>=0°</a:t>
              </a:r>
              <a:r>
                <a:rPr kumimoji="1" lang="ja-JP" altLang="en-US" sz="1100" b="0" i="0">
                  <a:solidFill>
                    <a:schemeClr val="accent2">
                      <a:lumMod val="50000"/>
                    </a:schemeClr>
                  </a:solidFill>
                  <a:latin typeface="Cambria Math" panose="02040503050406030204" pitchFamily="18" charset="0"/>
                </a:rPr>
                <a:t>である。</a:t>
              </a:r>
              <a:endParaRPr kumimoji="1" lang="ja-JP" altLang="en-US" sz="1100">
                <a:solidFill>
                  <a:schemeClr val="accent2">
                    <a:lumMod val="50000"/>
                  </a:schemeClr>
                </a:solidFill>
              </a:endParaRP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10</xdr:row>
      <xdr:rowOff>95250</xdr:rowOff>
    </xdr:from>
    <xdr:to>
      <xdr:col>12</xdr:col>
      <xdr:colOff>656549</xdr:colOff>
      <xdr:row>42</xdr:row>
      <xdr:rowOff>85040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1466850"/>
          <a:ext cx="5409524" cy="5476190"/>
        </a:xfrm>
        <a:prstGeom prst="rect">
          <a:avLst/>
        </a:prstGeom>
      </xdr:spPr>
    </xdr:pic>
    <xdr:clientData/>
  </xdr:twoCellAnchor>
  <xdr:twoCellAnchor>
    <xdr:from>
      <xdr:col>3</xdr:col>
      <xdr:colOff>371475</xdr:colOff>
      <xdr:row>20</xdr:row>
      <xdr:rowOff>1</xdr:rowOff>
    </xdr:from>
    <xdr:to>
      <xdr:col>3</xdr:col>
      <xdr:colOff>1343025</xdr:colOff>
      <xdr:row>21</xdr:row>
      <xdr:rowOff>114301</xdr:rowOff>
    </xdr:to>
    <xdr:sp macro="" textlink="">
      <xdr:nvSpPr>
        <xdr:cNvPr id="4" name="テキスト ボックス 3"/>
        <xdr:cNvSpPr txBox="1"/>
      </xdr:nvSpPr>
      <xdr:spPr>
        <a:xfrm>
          <a:off x="3019425" y="3429001"/>
          <a:ext cx="9715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一致する。</a:t>
          </a:r>
        </a:p>
      </xdr:txBody>
    </xdr:sp>
    <xdr:clientData/>
  </xdr:twoCellAnchor>
  <xdr:twoCellAnchor>
    <xdr:from>
      <xdr:col>3</xdr:col>
      <xdr:colOff>9525</xdr:colOff>
      <xdr:row>21</xdr:row>
      <xdr:rowOff>114303</xdr:rowOff>
    </xdr:from>
    <xdr:to>
      <xdr:col>3</xdr:col>
      <xdr:colOff>742949</xdr:colOff>
      <xdr:row>29</xdr:row>
      <xdr:rowOff>114305</xdr:rowOff>
    </xdr:to>
    <xdr:sp macro="" textlink="">
      <xdr:nvSpPr>
        <xdr:cNvPr id="5" name="フリーフォーム 4"/>
        <xdr:cNvSpPr/>
      </xdr:nvSpPr>
      <xdr:spPr>
        <a:xfrm rot="5400000">
          <a:off x="2338386" y="4033842"/>
          <a:ext cx="1371602" cy="733424"/>
        </a:xfrm>
        <a:custGeom>
          <a:avLst/>
          <a:gdLst>
            <a:gd name="connsiteX0" fmla="*/ 0 w 1057275"/>
            <a:gd name="connsiteY0" fmla="*/ 0 h 638175"/>
            <a:gd name="connsiteX1" fmla="*/ 1057275 w 1057275"/>
            <a:gd name="connsiteY1" fmla="*/ 0 h 638175"/>
            <a:gd name="connsiteX2" fmla="*/ 1057275 w 1057275"/>
            <a:gd name="connsiteY2" fmla="*/ 638175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7275" h="638175">
              <a:moveTo>
                <a:pt x="0" y="0"/>
              </a:moveTo>
              <a:lnTo>
                <a:pt x="1057275" y="0"/>
              </a:lnTo>
              <a:lnTo>
                <a:pt x="1057275" y="638175"/>
              </a:lnTo>
            </a:path>
          </a:pathLst>
        </a:cu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</xdr:colOff>
      <xdr:row>12</xdr:row>
      <xdr:rowOff>123829</xdr:rowOff>
    </xdr:from>
    <xdr:to>
      <xdr:col>3</xdr:col>
      <xdr:colOff>742949</xdr:colOff>
      <xdr:row>20</xdr:row>
      <xdr:rowOff>9524</xdr:rowOff>
    </xdr:to>
    <xdr:sp macro="" textlink="">
      <xdr:nvSpPr>
        <xdr:cNvPr id="6" name="フリーフォーム 5"/>
        <xdr:cNvSpPr/>
      </xdr:nvSpPr>
      <xdr:spPr>
        <a:xfrm rot="5400000" flipH="1">
          <a:off x="2395539" y="2443165"/>
          <a:ext cx="1257295" cy="733424"/>
        </a:xfrm>
        <a:custGeom>
          <a:avLst/>
          <a:gdLst>
            <a:gd name="connsiteX0" fmla="*/ 0 w 1057275"/>
            <a:gd name="connsiteY0" fmla="*/ 0 h 638175"/>
            <a:gd name="connsiteX1" fmla="*/ 1057275 w 1057275"/>
            <a:gd name="connsiteY1" fmla="*/ 0 h 638175"/>
            <a:gd name="connsiteX2" fmla="*/ 1057275 w 1057275"/>
            <a:gd name="connsiteY2" fmla="*/ 638175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7275" h="638175">
              <a:moveTo>
                <a:pt x="0" y="0"/>
              </a:moveTo>
              <a:lnTo>
                <a:pt x="1057275" y="0"/>
              </a:lnTo>
              <a:lnTo>
                <a:pt x="1057275" y="638175"/>
              </a:lnTo>
            </a:path>
          </a:pathLst>
        </a:cu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99"/>
  <sheetViews>
    <sheetView tabSelected="1" workbookViewId="0">
      <selection activeCell="C24" sqref="C24"/>
    </sheetView>
  </sheetViews>
  <sheetFormatPr defaultRowHeight="13.5" x14ac:dyDescent="0.15"/>
  <cols>
    <col min="1" max="1" width="14.5" style="1" customWidth="1"/>
    <col min="2" max="2" width="6.375" style="1" customWidth="1"/>
    <col min="3" max="3" width="13.875" style="1" bestFit="1" customWidth="1"/>
    <col min="4" max="4" width="9" style="2" customWidth="1"/>
    <col min="5" max="9" width="9" customWidth="1"/>
  </cols>
  <sheetData>
    <row r="1" spans="1:3" x14ac:dyDescent="0.15">
      <c r="A1" s="9" t="s">
        <v>0</v>
      </c>
    </row>
    <row r="3" spans="1:3" x14ac:dyDescent="0.15">
      <c r="A3" s="1" t="s">
        <v>1</v>
      </c>
    </row>
    <row r="4" spans="1:3" x14ac:dyDescent="0.15">
      <c r="A4" s="4" t="s">
        <v>45</v>
      </c>
      <c r="B4" s="4" t="s">
        <v>80</v>
      </c>
      <c r="C4" s="5">
        <v>10</v>
      </c>
    </row>
    <row r="5" spans="1:3" x14ac:dyDescent="0.15">
      <c r="A5" s="4" t="s">
        <v>46</v>
      </c>
      <c r="B5" s="4" t="s">
        <v>80</v>
      </c>
      <c r="C5" s="5">
        <v>20</v>
      </c>
    </row>
    <row r="6" spans="1:3" x14ac:dyDescent="0.15">
      <c r="A6" s="4" t="s">
        <v>47</v>
      </c>
      <c r="B6" s="4" t="s">
        <v>80</v>
      </c>
      <c r="C6" s="5">
        <v>30</v>
      </c>
    </row>
    <row r="7" spans="1:3" x14ac:dyDescent="0.15">
      <c r="A7" s="4" t="s">
        <v>48</v>
      </c>
      <c r="B7" s="4" t="s">
        <v>80</v>
      </c>
      <c r="C7" s="5">
        <v>10</v>
      </c>
    </row>
    <row r="8" spans="1:3" x14ac:dyDescent="0.15">
      <c r="A8" s="4" t="s">
        <v>49</v>
      </c>
      <c r="B8" s="4" t="s">
        <v>80</v>
      </c>
      <c r="C8" s="5">
        <v>20</v>
      </c>
    </row>
    <row r="9" spans="1:3" x14ac:dyDescent="0.15">
      <c r="A9" s="4" t="s">
        <v>50</v>
      </c>
      <c r="B9" s="4" t="s">
        <v>80</v>
      </c>
      <c r="C9" s="5">
        <v>30</v>
      </c>
    </row>
    <row r="11" spans="1:3" x14ac:dyDescent="0.15">
      <c r="A11" s="1" t="s">
        <v>4</v>
      </c>
    </row>
    <row r="12" spans="1:3" x14ac:dyDescent="0.15">
      <c r="A12" s="4" t="s">
        <v>58</v>
      </c>
      <c r="B12" s="4" t="s">
        <v>80</v>
      </c>
      <c r="C12" s="6">
        <f xml:space="preserve"> 2 * C95 * COS(C97) - C91/ 3</f>
        <v>62.998270228322951</v>
      </c>
    </row>
    <row r="13" spans="1:3" x14ac:dyDescent="0.15">
      <c r="A13" s="4" t="s">
        <v>5</v>
      </c>
      <c r="B13" s="4" t="s">
        <v>80</v>
      </c>
      <c r="C13" s="6">
        <f xml:space="preserve"> 2 * C95 * COS(C98) - C91/ 3</f>
        <v>-12.146274073951894</v>
      </c>
    </row>
    <row r="14" spans="1:3" x14ac:dyDescent="0.15">
      <c r="A14" s="4" t="s">
        <v>6</v>
      </c>
      <c r="B14" s="4" t="s">
        <v>80</v>
      </c>
      <c r="C14" s="6">
        <f xml:space="preserve"> 2 * C95 * COS(C99) - C91/ 3</f>
        <v>9.1480038456289439</v>
      </c>
    </row>
    <row r="15" spans="1:3" x14ac:dyDescent="0.15">
      <c r="A15" s="1" t="s">
        <v>7</v>
      </c>
    </row>
    <row r="16" spans="1:3" x14ac:dyDescent="0.15">
      <c r="A16" s="4" t="s">
        <v>59</v>
      </c>
      <c r="B16" s="4" t="s">
        <v>80</v>
      </c>
      <c r="C16" s="4">
        <f>ABS(C13-C14)/2</f>
        <v>10.647138959790418</v>
      </c>
    </row>
    <row r="17" spans="1:3" x14ac:dyDescent="0.15">
      <c r="A17" s="4" t="s">
        <v>8</v>
      </c>
      <c r="B17" s="4" t="s">
        <v>80</v>
      </c>
      <c r="C17" s="4">
        <f>ABS(C14-C12)/2</f>
        <v>26.925133191347005</v>
      </c>
    </row>
    <row r="18" spans="1:3" x14ac:dyDescent="0.15">
      <c r="A18" s="4" t="s">
        <v>9</v>
      </c>
      <c r="B18" s="4" t="s">
        <v>80</v>
      </c>
      <c r="C18" s="4">
        <f>ABS(C12-C13)/2</f>
        <v>37.572272151137426</v>
      </c>
    </row>
    <row r="20" spans="1:3" x14ac:dyDescent="0.15">
      <c r="A20" s="9" t="s">
        <v>81</v>
      </c>
      <c r="B20"/>
      <c r="C20"/>
    </row>
    <row r="21" spans="1:3" x14ac:dyDescent="0.15">
      <c r="A21"/>
      <c r="B21"/>
      <c r="C21"/>
    </row>
    <row r="22" spans="1:3" x14ac:dyDescent="0.15">
      <c r="A22" s="1" t="s">
        <v>2</v>
      </c>
    </row>
    <row r="23" spans="1:3" x14ac:dyDescent="0.15">
      <c r="A23" s="4" t="s">
        <v>51</v>
      </c>
      <c r="B23" s="4" t="s">
        <v>52</v>
      </c>
      <c r="C23" s="5">
        <v>0</v>
      </c>
    </row>
    <row r="24" spans="1:3" x14ac:dyDescent="0.15">
      <c r="A24" s="4" t="s">
        <v>53</v>
      </c>
      <c r="B24" s="4" t="s">
        <v>52</v>
      </c>
      <c r="C24" s="5">
        <v>90</v>
      </c>
    </row>
    <row r="25" spans="1:3" x14ac:dyDescent="0.15">
      <c r="A25" s="4" t="s">
        <v>54</v>
      </c>
      <c r="B25" s="4" t="s">
        <v>52</v>
      </c>
      <c r="C25" s="5">
        <v>0</v>
      </c>
    </row>
    <row r="26" spans="1:3" x14ac:dyDescent="0.15">
      <c r="A26" s="4" t="s">
        <v>79</v>
      </c>
      <c r="B26" s="7" t="s">
        <v>12</v>
      </c>
      <c r="C26" s="8" t="str">
        <f>IF(((C23+C24)&lt;90)+(C24&gt;(90+C23)),"φの値が適切ではありません。","ＯＫ")</f>
        <v>ＯＫ</v>
      </c>
    </row>
    <row r="28" spans="1:3" x14ac:dyDescent="0.15">
      <c r="A28" s="1" t="s">
        <v>3</v>
      </c>
    </row>
    <row r="29" spans="1:3" x14ac:dyDescent="0.15">
      <c r="A29" s="4" t="s">
        <v>55</v>
      </c>
      <c r="B29" s="4" t="s">
        <v>80</v>
      </c>
      <c r="C29" s="4">
        <f>C59^2*C4+C60^2*C5+C61^2*C6+2*C59*C60*C7+2*C60*C61*C8+2*C61*C59*C9</f>
        <v>10.000000000000002</v>
      </c>
    </row>
    <row r="30" spans="1:3" x14ac:dyDescent="0.15">
      <c r="A30" s="4" t="s">
        <v>41</v>
      </c>
      <c r="B30" s="4" t="s">
        <v>80</v>
      </c>
      <c r="C30" s="4">
        <f>C64^2*C4+C65^2*C5+C66^2*C6+2*C64*C65*C7+2*C65*C66*C8+2*C66*C64*C9</f>
        <v>20</v>
      </c>
    </row>
    <row r="31" spans="1:3" x14ac:dyDescent="0.15">
      <c r="A31" s="4" t="s">
        <v>56</v>
      </c>
      <c r="B31" s="4" t="s">
        <v>80</v>
      </c>
      <c r="C31" s="4">
        <f>C68^2*C4+C69^2*C5+C70^2*C6+2*C68*C69*C7+2*C69*C70*C8+2*C70*C68*C9</f>
        <v>30</v>
      </c>
    </row>
    <row r="32" spans="1:3" x14ac:dyDescent="0.15">
      <c r="A32" s="4" t="s">
        <v>42</v>
      </c>
      <c r="B32" s="4" t="s">
        <v>80</v>
      </c>
      <c r="C32" s="4">
        <f>C59*C64*C4+C60*C65*C5+C61*C66*C6+(C59*C65+C64*C60)*C7+(C60*C66+C65*C61)*C8+(C61*C64+C66*C59)*C9</f>
        <v>10</v>
      </c>
    </row>
    <row r="33" spans="1:3" x14ac:dyDescent="0.15">
      <c r="A33" s="4" t="s">
        <v>43</v>
      </c>
      <c r="B33" s="4" t="s">
        <v>80</v>
      </c>
      <c r="C33" s="4">
        <f>C64*C68*C4+C65*C69*C5+C66*C70*C6+(C64*C69+C68*C65)*C7+(C65*C70+C69*C66)*C8+(C66*C68+C70*C64)*C9</f>
        <v>19.999999999999996</v>
      </c>
    </row>
    <row r="34" spans="1:3" x14ac:dyDescent="0.15">
      <c r="A34" s="4" t="s">
        <v>44</v>
      </c>
      <c r="B34" s="4" t="s">
        <v>80</v>
      </c>
      <c r="C34" s="4">
        <f>C68*C59*C4+C69*C60*C5+C70*C61*C6+(C68*C60+C59*C69)*C7+(C69*C61+C60*C70)*C8+(C70*C59+C61*C68)*C9</f>
        <v>30</v>
      </c>
    </row>
    <row r="36" spans="1:3" x14ac:dyDescent="0.15">
      <c r="A36" s="4" t="s">
        <v>57</v>
      </c>
      <c r="B36" s="4" t="s">
        <v>28</v>
      </c>
      <c r="C36" s="4">
        <f>C32^2+C33^2+C34^2</f>
        <v>1400</v>
      </c>
    </row>
    <row r="54" spans="1:3" x14ac:dyDescent="0.15">
      <c r="A54" s="1" t="s">
        <v>60</v>
      </c>
      <c r="B54" s="1" t="s">
        <v>52</v>
      </c>
      <c r="C54" s="1">
        <f>IF((90-C23)&gt;C24,(90-C23),C24)</f>
        <v>90</v>
      </c>
    </row>
    <row r="55" spans="1:3" x14ac:dyDescent="0.15">
      <c r="A55" s="1" t="s">
        <v>60</v>
      </c>
      <c r="B55" s="1" t="s">
        <v>61</v>
      </c>
      <c r="C55" s="1">
        <f>IF((90+C23)&lt;C54,90+C23,C54)</f>
        <v>90</v>
      </c>
    </row>
    <row r="56" spans="1:3" x14ac:dyDescent="0.15">
      <c r="A56" s="1" t="s">
        <v>62</v>
      </c>
      <c r="B56" s="1" t="s">
        <v>52</v>
      </c>
      <c r="C56" s="2">
        <f>ACOS(C61)*180/PI()</f>
        <v>90</v>
      </c>
    </row>
    <row r="58" spans="1:3" x14ac:dyDescent="0.15">
      <c r="A58" s="1" t="s">
        <v>10</v>
      </c>
    </row>
    <row r="59" spans="1:3" x14ac:dyDescent="0.15">
      <c r="A59" s="1" t="s">
        <v>63</v>
      </c>
      <c r="B59" s="3" t="s">
        <v>12</v>
      </c>
      <c r="C59" s="1">
        <f>COS(C23*PI()/180)</f>
        <v>1</v>
      </c>
    </row>
    <row r="60" spans="1:3" x14ac:dyDescent="0.15">
      <c r="A60" s="1" t="s">
        <v>64</v>
      </c>
      <c r="B60" s="3" t="s">
        <v>65</v>
      </c>
      <c r="C60" s="1">
        <f>COS(C55*PI()/180)</f>
        <v>6.1257422745431001E-17</v>
      </c>
    </row>
    <row r="61" spans="1:3" x14ac:dyDescent="0.15">
      <c r="A61" s="1" t="s">
        <v>66</v>
      </c>
      <c r="B61" s="3" t="s">
        <v>65</v>
      </c>
      <c r="C61" s="1">
        <f>IF(ABS(1-C59^2-C60^2)&lt;0.0000000001,0,SQRT(1-C59^2-C60^2))</f>
        <v>0</v>
      </c>
    </row>
    <row r="62" spans="1:3" x14ac:dyDescent="0.15">
      <c r="C62" s="1">
        <f>1-C59^2-C60^2</f>
        <v>-3.7524718414124473E-33</v>
      </c>
    </row>
    <row r="63" spans="1:3" x14ac:dyDescent="0.15">
      <c r="A63" s="1" t="s">
        <v>11</v>
      </c>
    </row>
    <row r="64" spans="1:3" x14ac:dyDescent="0.15">
      <c r="A64" s="1" t="s">
        <v>67</v>
      </c>
      <c r="B64" s="3" t="s">
        <v>65</v>
      </c>
      <c r="C64" s="1">
        <f>C77*C84+C80*C85</f>
        <v>-6.1257422745431001E-17</v>
      </c>
    </row>
    <row r="65" spans="1:3" x14ac:dyDescent="0.15">
      <c r="A65" s="1" t="s">
        <v>68</v>
      </c>
      <c r="B65" s="3" t="s">
        <v>65</v>
      </c>
      <c r="C65" s="1">
        <f>C78*C84+C81*C85</f>
        <v>1</v>
      </c>
    </row>
    <row r="66" spans="1:3" x14ac:dyDescent="0.15">
      <c r="A66" s="1" t="s">
        <v>69</v>
      </c>
      <c r="B66" s="3" t="s">
        <v>65</v>
      </c>
      <c r="C66" s="1">
        <f>C79*C84+C82*C85</f>
        <v>0</v>
      </c>
    </row>
    <row r="67" spans="1:3" x14ac:dyDescent="0.15">
      <c r="A67" s="1" t="s">
        <v>13</v>
      </c>
    </row>
    <row r="68" spans="1:3" x14ac:dyDescent="0.15">
      <c r="A68" s="1" t="s">
        <v>70</v>
      </c>
      <c r="C68" s="1">
        <f>C60*C66-C65*C61</f>
        <v>0</v>
      </c>
    </row>
    <row r="69" spans="1:3" x14ac:dyDescent="0.15">
      <c r="A69" s="1" t="s">
        <v>71</v>
      </c>
      <c r="C69" s="1">
        <f>C64*C61-C59*C66</f>
        <v>0</v>
      </c>
    </row>
    <row r="70" spans="1:3" x14ac:dyDescent="0.15">
      <c r="A70" s="1" t="s">
        <v>72</v>
      </c>
      <c r="C70" s="1">
        <f>C59*C65-C64*C60</f>
        <v>1</v>
      </c>
    </row>
    <row r="72" spans="1:3" x14ac:dyDescent="0.15">
      <c r="A72" s="1" t="s">
        <v>14</v>
      </c>
    </row>
    <row r="73" spans="1:3" x14ac:dyDescent="0.15">
      <c r="A73" s="1" t="s">
        <v>15</v>
      </c>
      <c r="B73" s="3"/>
      <c r="C73" s="1">
        <f>-C61</f>
        <v>0</v>
      </c>
    </row>
    <row r="74" spans="1:3" x14ac:dyDescent="0.15">
      <c r="A74" s="1" t="s">
        <v>73</v>
      </c>
      <c r="C74" s="1">
        <v>0</v>
      </c>
    </row>
    <row r="75" spans="1:3" x14ac:dyDescent="0.15">
      <c r="A75" s="1" t="s">
        <v>74</v>
      </c>
      <c r="C75" s="1">
        <f>C59</f>
        <v>1</v>
      </c>
    </row>
    <row r="76" spans="1:3" x14ac:dyDescent="0.15">
      <c r="A76" s="1" t="s">
        <v>75</v>
      </c>
      <c r="C76" s="1">
        <f>SQRT(C73^2+C74^2+C75^2)</f>
        <v>1</v>
      </c>
    </row>
    <row r="77" spans="1:3" x14ac:dyDescent="0.15">
      <c r="A77" s="1" t="s">
        <v>76</v>
      </c>
      <c r="C77" s="1">
        <f>C73/C76</f>
        <v>0</v>
      </c>
    </row>
    <row r="78" spans="1:3" x14ac:dyDescent="0.15">
      <c r="A78" s="1" t="s">
        <v>16</v>
      </c>
      <c r="C78" s="1">
        <f>C74/C76</f>
        <v>0</v>
      </c>
    </row>
    <row r="79" spans="1:3" x14ac:dyDescent="0.15">
      <c r="A79" s="1" t="s">
        <v>17</v>
      </c>
      <c r="C79" s="1">
        <f>C75/C76</f>
        <v>1</v>
      </c>
    </row>
    <row r="80" spans="1:3" x14ac:dyDescent="0.15">
      <c r="A80" s="1" t="s">
        <v>18</v>
      </c>
      <c r="C80" s="1">
        <f>C78*C61-C60*C79</f>
        <v>-6.1257422745431001E-17</v>
      </c>
    </row>
    <row r="81" spans="1:3" x14ac:dyDescent="0.15">
      <c r="A81" s="1" t="s">
        <v>19</v>
      </c>
      <c r="C81" s="1">
        <f>C59*C79-C77*C61</f>
        <v>1</v>
      </c>
    </row>
    <row r="82" spans="1:3" x14ac:dyDescent="0.15">
      <c r="A82" s="1" t="s">
        <v>20</v>
      </c>
      <c r="C82" s="1">
        <f>C77*C60-C59*C78</f>
        <v>0</v>
      </c>
    </row>
    <row r="83" spans="1:3" x14ac:dyDescent="0.15">
      <c r="A83" s="1" t="s">
        <v>21</v>
      </c>
      <c r="C83" s="1">
        <f>SQRT(C80^2+C81^2+C82^2)</f>
        <v>1</v>
      </c>
    </row>
    <row r="84" spans="1:3" x14ac:dyDescent="0.15">
      <c r="A84" s="1" t="s">
        <v>22</v>
      </c>
      <c r="C84" s="1">
        <f>SIN(C25*PI()/180)</f>
        <v>0</v>
      </c>
    </row>
    <row r="85" spans="1:3" x14ac:dyDescent="0.15">
      <c r="A85" s="1" t="s">
        <v>23</v>
      </c>
      <c r="C85" s="1">
        <f>COS(C25*PI()/180)</f>
        <v>1</v>
      </c>
    </row>
    <row r="86" spans="1:3" x14ac:dyDescent="0.15">
      <c r="A86" s="1" t="s">
        <v>24</v>
      </c>
    </row>
    <row r="87" spans="1:3" x14ac:dyDescent="0.15">
      <c r="A87" s="1" t="s">
        <v>25</v>
      </c>
      <c r="B87" s="1" t="s">
        <v>26</v>
      </c>
      <c r="C87" s="1">
        <f>C4+C5+C6</f>
        <v>60</v>
      </c>
    </row>
    <row r="88" spans="1:3" x14ac:dyDescent="0.15">
      <c r="A88" s="1" t="s">
        <v>27</v>
      </c>
      <c r="B88" s="1" t="s">
        <v>28</v>
      </c>
      <c r="C88" s="1">
        <f>C4*C5+C5*C6+C6*C4-C7^2-C8^2-C9^2</f>
        <v>-300</v>
      </c>
    </row>
    <row r="89" spans="1:3" x14ac:dyDescent="0.15">
      <c r="A89" s="1" t="s">
        <v>77</v>
      </c>
      <c r="B89" s="1" t="s">
        <v>29</v>
      </c>
      <c r="C89" s="1">
        <f>C4*C5*C6+2*C7*C8*C9-(C4*C8^2+C5*C9^2+C6*C7^2)</f>
        <v>-7000</v>
      </c>
    </row>
    <row r="91" spans="1:3" x14ac:dyDescent="0.15">
      <c r="A91" s="1" t="s">
        <v>30</v>
      </c>
      <c r="B91" s="1" t="s">
        <v>26</v>
      </c>
      <c r="C91" s="1">
        <f>-C87</f>
        <v>-60</v>
      </c>
    </row>
    <row r="92" spans="1:3" x14ac:dyDescent="0.15">
      <c r="A92" s="1" t="s">
        <v>31</v>
      </c>
      <c r="B92" s="1" t="s">
        <v>28</v>
      </c>
      <c r="C92" s="1">
        <f>C88</f>
        <v>-300</v>
      </c>
    </row>
    <row r="93" spans="1:3" x14ac:dyDescent="0.15">
      <c r="A93" s="1" t="s">
        <v>32</v>
      </c>
      <c r="B93" s="1" t="s">
        <v>29</v>
      </c>
      <c r="C93" s="1">
        <f>-C89</f>
        <v>7000</v>
      </c>
    </row>
    <row r="94" spans="1:3" x14ac:dyDescent="0.15">
      <c r="A94" s="1" t="s">
        <v>33</v>
      </c>
      <c r="B94" s="3" t="s">
        <v>34</v>
      </c>
      <c r="C94" s="1">
        <f>(C91^2/3-C92)/3</f>
        <v>500</v>
      </c>
    </row>
    <row r="95" spans="1:3" x14ac:dyDescent="0.15">
      <c r="A95" s="1" t="s">
        <v>35</v>
      </c>
      <c r="C95" s="1">
        <f>SQRT(C94)</f>
        <v>22.360679774997898</v>
      </c>
    </row>
    <row r="96" spans="1:3" x14ac:dyDescent="0.15">
      <c r="A96" s="1" t="s">
        <v>36</v>
      </c>
      <c r="C96" s="1">
        <f>(C91*C92/3-2*C91^3/27-C93)/C94</f>
        <v>30</v>
      </c>
    </row>
    <row r="97" spans="1:3" x14ac:dyDescent="0.15">
      <c r="A97" s="1" t="s">
        <v>37</v>
      </c>
      <c r="B97" s="1" t="s">
        <v>78</v>
      </c>
      <c r="C97" s="1">
        <f>ACOS(C96/(2*C95))/3</f>
        <v>0.27849395799274274</v>
      </c>
    </row>
    <row r="98" spans="1:3" x14ac:dyDescent="0.15">
      <c r="A98" s="1" t="s">
        <v>39</v>
      </c>
      <c r="B98" s="1" t="s">
        <v>38</v>
      </c>
      <c r="C98" s="1">
        <f>C97+2*PI()/3</f>
        <v>2.3728890603859378</v>
      </c>
    </row>
    <row r="99" spans="1:3" x14ac:dyDescent="0.15">
      <c r="A99" s="1" t="s">
        <v>40</v>
      </c>
      <c r="B99" s="1" t="s">
        <v>38</v>
      </c>
      <c r="C99" s="1">
        <f>C97+4*PI()/3</f>
        <v>4.4672841627791335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99"/>
  <sheetViews>
    <sheetView zoomScaleNormal="100" workbookViewId="0">
      <selection activeCell="I27" sqref="I27"/>
    </sheetView>
  </sheetViews>
  <sheetFormatPr defaultRowHeight="13.5" x14ac:dyDescent="0.15"/>
  <cols>
    <col min="1" max="1" width="14.5" style="1" customWidth="1"/>
    <col min="2" max="2" width="6.375" style="1" customWidth="1"/>
    <col min="3" max="3" width="13.875" style="1" bestFit="1" customWidth="1"/>
    <col min="4" max="4" width="9" style="2"/>
    <col min="5" max="5" width="11.875" customWidth="1"/>
    <col min="7" max="7" width="13.875" customWidth="1"/>
  </cols>
  <sheetData>
    <row r="1" spans="1:3" x14ac:dyDescent="0.15">
      <c r="A1" s="9" t="s">
        <v>0</v>
      </c>
    </row>
    <row r="3" spans="1:3" x14ac:dyDescent="0.15">
      <c r="A3" s="1" t="s">
        <v>1</v>
      </c>
    </row>
    <row r="4" spans="1:3" x14ac:dyDescent="0.15">
      <c r="A4" s="4" t="s">
        <v>45</v>
      </c>
      <c r="B4" s="4" t="s">
        <v>80</v>
      </c>
      <c r="C4" s="5">
        <v>20</v>
      </c>
    </row>
    <row r="5" spans="1:3" x14ac:dyDescent="0.15">
      <c r="A5" s="4" t="s">
        <v>46</v>
      </c>
      <c r="B5" s="4" t="s">
        <v>80</v>
      </c>
      <c r="C5" s="5">
        <v>30</v>
      </c>
    </row>
    <row r="6" spans="1:3" x14ac:dyDescent="0.15">
      <c r="A6" s="4" t="s">
        <v>47</v>
      </c>
      <c r="B6" s="4" t="s">
        <v>80</v>
      </c>
      <c r="C6" s="5">
        <v>40</v>
      </c>
    </row>
    <row r="7" spans="1:3" x14ac:dyDescent="0.15">
      <c r="A7" s="4" t="s">
        <v>48</v>
      </c>
      <c r="B7" s="4" t="s">
        <v>80</v>
      </c>
      <c r="C7" s="5">
        <v>50</v>
      </c>
    </row>
    <row r="8" spans="1:3" x14ac:dyDescent="0.15">
      <c r="A8" s="4" t="s">
        <v>49</v>
      </c>
      <c r="B8" s="4" t="s">
        <v>80</v>
      </c>
      <c r="C8" s="5">
        <v>60</v>
      </c>
    </row>
    <row r="9" spans="1:3" x14ac:dyDescent="0.15">
      <c r="A9" s="4" t="s">
        <v>50</v>
      </c>
      <c r="B9" s="4" t="s">
        <v>80</v>
      </c>
      <c r="C9" s="5">
        <v>70</v>
      </c>
    </row>
    <row r="11" spans="1:3" x14ac:dyDescent="0.15">
      <c r="A11" s="1" t="s">
        <v>4</v>
      </c>
    </row>
    <row r="12" spans="1:3" x14ac:dyDescent="0.15">
      <c r="A12" s="4" t="s">
        <v>58</v>
      </c>
      <c r="B12" s="4" t="s">
        <v>80</v>
      </c>
      <c r="C12" s="6">
        <f xml:space="preserve"> 2 * C95 * COS(C97) - C91/ 3</f>
        <v>151.0772882176895</v>
      </c>
    </row>
    <row r="13" spans="1:3" x14ac:dyDescent="0.15">
      <c r="A13" s="4" t="s">
        <v>5</v>
      </c>
      <c r="B13" s="4" t="s">
        <v>80</v>
      </c>
      <c r="C13" s="6">
        <f xml:space="preserve"> 2 * C95 * COS(C98) - C91/ 3</f>
        <v>-40.79621245557847</v>
      </c>
    </row>
    <row r="14" spans="1:3" x14ac:dyDescent="0.15">
      <c r="A14" s="4" t="s">
        <v>6</v>
      </c>
      <c r="B14" s="4" t="s">
        <v>80</v>
      </c>
      <c r="C14" s="6">
        <f xml:space="preserve"> 2 * C95 * COS(C99) - C91/ 3</f>
        <v>-20.281075762110994</v>
      </c>
    </row>
    <row r="15" spans="1:3" x14ac:dyDescent="0.15">
      <c r="A15" s="1" t="s">
        <v>7</v>
      </c>
    </row>
    <row r="16" spans="1:3" x14ac:dyDescent="0.15">
      <c r="A16" s="4" t="s">
        <v>59</v>
      </c>
      <c r="B16" s="4" t="s">
        <v>80</v>
      </c>
      <c r="C16" s="4">
        <f>ABS(C13-C14)/2</f>
        <v>10.257568346733738</v>
      </c>
    </row>
    <row r="17" spans="1:3" x14ac:dyDescent="0.15">
      <c r="A17" s="4" t="s">
        <v>8</v>
      </c>
      <c r="B17" s="4" t="s">
        <v>80</v>
      </c>
      <c r="C17" s="4">
        <f>ABS(C14-C12)/2</f>
        <v>85.679181989900243</v>
      </c>
    </row>
    <row r="18" spans="1:3" x14ac:dyDescent="0.15">
      <c r="A18" s="4" t="s">
        <v>9</v>
      </c>
      <c r="B18" s="4" t="s">
        <v>80</v>
      </c>
      <c r="C18" s="4">
        <f>ABS(C12-C13)/2</f>
        <v>95.936750336633992</v>
      </c>
    </row>
    <row r="20" spans="1:3" x14ac:dyDescent="0.15">
      <c r="A20" s="9" t="s">
        <v>81</v>
      </c>
      <c r="B20"/>
      <c r="C20"/>
    </row>
    <row r="21" spans="1:3" x14ac:dyDescent="0.15">
      <c r="A21"/>
      <c r="B21"/>
      <c r="C21"/>
    </row>
    <row r="22" spans="1:3" x14ac:dyDescent="0.15">
      <c r="A22" s="1" t="s">
        <v>2</v>
      </c>
    </row>
    <row r="23" spans="1:3" x14ac:dyDescent="0.15">
      <c r="A23" s="4" t="s">
        <v>51</v>
      </c>
      <c r="B23" s="4" t="s">
        <v>52</v>
      </c>
      <c r="C23" s="5">
        <v>56.817211731558736</v>
      </c>
    </row>
    <row r="24" spans="1:3" x14ac:dyDescent="0.15">
      <c r="A24" s="4" t="s">
        <v>53</v>
      </c>
      <c r="B24" s="4" t="s">
        <v>52</v>
      </c>
      <c r="C24" s="5">
        <v>57.178147093033985</v>
      </c>
    </row>
    <row r="25" spans="1:3" x14ac:dyDescent="0.15">
      <c r="A25" s="4" t="s">
        <v>54</v>
      </c>
      <c r="B25" s="4" t="s">
        <v>52</v>
      </c>
      <c r="C25" s="5">
        <v>93.783218882071395</v>
      </c>
    </row>
    <row r="26" spans="1:3" x14ac:dyDescent="0.15">
      <c r="A26" s="4" t="s">
        <v>79</v>
      </c>
      <c r="B26" s="7" t="s">
        <v>12</v>
      </c>
      <c r="C26" s="8" t="str">
        <f>IF(((C23+C24)&lt;90)+(C24&gt;(90+C23)),"φの値が適切ではありません。","ＯＫ")</f>
        <v>ＯＫ</v>
      </c>
    </row>
    <row r="28" spans="1:3" x14ac:dyDescent="0.15">
      <c r="A28" s="1" t="s">
        <v>3</v>
      </c>
    </row>
    <row r="29" spans="1:3" x14ac:dyDescent="0.15">
      <c r="A29" s="4" t="s">
        <v>55</v>
      </c>
      <c r="B29" s="4" t="s">
        <v>80</v>
      </c>
      <c r="C29" s="4">
        <f>C59^2*C4+C60^2*C5+C61^2*C6+2*C59*C60*C7+2*C60*C61*C8+2*C61*C59*C9</f>
        <v>151.07728821747676</v>
      </c>
    </row>
    <row r="30" spans="1:3" x14ac:dyDescent="0.15">
      <c r="A30" s="4" t="s">
        <v>41</v>
      </c>
      <c r="B30" s="4" t="s">
        <v>80</v>
      </c>
      <c r="C30" s="4">
        <f>C64^2*C4+C65^2*C5+C66^2*C6+2*C64*C65*C7+2*C65*C66*C8+2*C66*C64*C9</f>
        <v>-40.796212455199083</v>
      </c>
    </row>
    <row r="31" spans="1:3" x14ac:dyDescent="0.15">
      <c r="A31" s="4" t="s">
        <v>56</v>
      </c>
      <c r="B31" s="4" t="s">
        <v>80</v>
      </c>
      <c r="C31" s="4">
        <f>C68^2*C4+C69^2*C5+C70^2*C6+2*C68*C69*C7+2*C69*C70*C8+2*C70*C68*C9</f>
        <v>-20.281075762277702</v>
      </c>
    </row>
    <row r="32" spans="1:3" x14ac:dyDescent="0.15">
      <c r="A32" s="4" t="s">
        <v>42</v>
      </c>
      <c r="B32" s="4" t="s">
        <v>80</v>
      </c>
      <c r="C32" s="4">
        <f>C59*C64*C4+C60*C65*C5+C61*C66*C6+(C59*C65+C64*C60)*C7+(C60*C66+C65*C61)*C8+(C61*C64+C66*C59)*C9</f>
        <v>1.6850844026983225E-4</v>
      </c>
    </row>
    <row r="33" spans="1:3" x14ac:dyDescent="0.15">
      <c r="A33" s="4" t="s">
        <v>43</v>
      </c>
      <c r="B33" s="4" t="s">
        <v>80</v>
      </c>
      <c r="C33" s="4">
        <f>C64*C68*C4+C65*C69*C5+C66*C70*C6+(C64*C69+C68*C65)*C7+(C65*C70+C69*C66)*C8+(C66*C68+C70*C64)*C9</f>
        <v>-6.8904511754674935E-5</v>
      </c>
    </row>
    <row r="34" spans="1:3" x14ac:dyDescent="0.15">
      <c r="A34" s="4" t="s">
        <v>44</v>
      </c>
      <c r="B34" s="4" t="s">
        <v>80</v>
      </c>
      <c r="C34" s="4">
        <f>C68*C59*C4+C69*C60*C5+C70*C61*C6+(C68*C60+C59*C69)*C7+(C69*C61+C60*C70)*C8+(C70*C59+C61*C68)*C9</f>
        <v>1.0529747891041552E-4</v>
      </c>
    </row>
    <row r="36" spans="1:3" x14ac:dyDescent="0.15">
      <c r="A36" s="4" t="s">
        <v>57</v>
      </c>
      <c r="B36" s="4" t="s">
        <v>28</v>
      </c>
      <c r="C36" s="4">
        <f>C32^2+C33^2+C34^2</f>
        <v>4.4230485247211164E-8</v>
      </c>
    </row>
    <row r="54" spans="1:3" x14ac:dyDescent="0.15">
      <c r="A54" s="1" t="s">
        <v>60</v>
      </c>
      <c r="B54" s="1" t="s">
        <v>52</v>
      </c>
      <c r="C54" s="1">
        <f>IF((90-C23)&gt;C24,(90-C23),C24)</f>
        <v>57.178147093033985</v>
      </c>
    </row>
    <row r="55" spans="1:3" x14ac:dyDescent="0.15">
      <c r="A55" s="1" t="s">
        <v>60</v>
      </c>
      <c r="B55" s="1" t="s">
        <v>61</v>
      </c>
      <c r="C55" s="1">
        <f>IF((90+C23)&lt;C54,90+C23,C54)</f>
        <v>57.178147093033985</v>
      </c>
    </row>
    <row r="56" spans="1:3" x14ac:dyDescent="0.15">
      <c r="A56" s="1" t="s">
        <v>62</v>
      </c>
      <c r="B56" s="1" t="s">
        <v>52</v>
      </c>
      <c r="C56" s="2">
        <f>ACOS(C61)*180/PI()</f>
        <v>50.379864478503713</v>
      </c>
    </row>
    <row r="58" spans="1:3" x14ac:dyDescent="0.15">
      <c r="A58" s="1" t="s">
        <v>10</v>
      </c>
    </row>
    <row r="59" spans="1:3" x14ac:dyDescent="0.15">
      <c r="A59" s="1" t="s">
        <v>63</v>
      </c>
      <c r="B59" s="3" t="s">
        <v>12</v>
      </c>
      <c r="C59" s="1">
        <f>COS(C23*PI()/180)</f>
        <v>0.54731183363076485</v>
      </c>
    </row>
    <row r="60" spans="1:3" x14ac:dyDescent="0.15">
      <c r="A60" s="1" t="s">
        <v>64</v>
      </c>
      <c r="B60" s="3" t="s">
        <v>65</v>
      </c>
      <c r="C60" s="1">
        <f>COS(C55*PI()/180)</f>
        <v>0.54202876732861116</v>
      </c>
    </row>
    <row r="61" spans="1:3" x14ac:dyDescent="0.15">
      <c r="A61" s="1" t="s">
        <v>66</v>
      </c>
      <c r="B61" s="3" t="s">
        <v>65</v>
      </c>
      <c r="C61" s="1">
        <f>IF(ABS(1-C59^2-C60^2)&lt;0.0000000001,0,SQRT(1-C59^2-C60^2))</f>
        <v>0.63769473273342647</v>
      </c>
    </row>
    <row r="62" spans="1:3" x14ac:dyDescent="0.15">
      <c r="C62" s="1">
        <f>1-C59^2-C60^2</f>
        <v>0.40665457215595624</v>
      </c>
    </row>
    <row r="63" spans="1:3" x14ac:dyDescent="0.15">
      <c r="A63" s="1" t="s">
        <v>11</v>
      </c>
    </row>
    <row r="64" spans="1:3" x14ac:dyDescent="0.15">
      <c r="A64" s="1" t="s">
        <v>67</v>
      </c>
      <c r="B64" s="3" t="s">
        <v>65</v>
      </c>
      <c r="C64" s="1">
        <f>C77*C84+C80*C85</f>
        <v>-0.73388917278402821</v>
      </c>
    </row>
    <row r="65" spans="1:3" x14ac:dyDescent="0.15">
      <c r="A65" s="1" t="s">
        <v>68</v>
      </c>
      <c r="B65" s="3" t="s">
        <v>65</v>
      </c>
      <c r="C65" s="1">
        <f>C78*C84+C81*C85</f>
        <v>-5.5448339717332359E-2</v>
      </c>
    </row>
    <row r="66" spans="1:3" x14ac:dyDescent="0.15">
      <c r="A66" s="1" t="s">
        <v>69</v>
      </c>
      <c r="B66" s="3" t="s">
        <v>65</v>
      </c>
      <c r="C66" s="1">
        <f>C79*C84+C82*C85</f>
        <v>0.67700233654911857</v>
      </c>
    </row>
    <row r="67" spans="1:3" x14ac:dyDescent="0.15">
      <c r="A67" s="1" t="s">
        <v>13</v>
      </c>
    </row>
    <row r="68" spans="1:3" x14ac:dyDescent="0.15">
      <c r="A68" s="1" t="s">
        <v>70</v>
      </c>
      <c r="C68" s="1">
        <f>C60*C66-C65*C61</f>
        <v>0.40231385613486481</v>
      </c>
    </row>
    <row r="69" spans="1:3" x14ac:dyDescent="0.15">
      <c r="A69" s="1" t="s">
        <v>71</v>
      </c>
      <c r="C69" s="1">
        <f>C64*C61-C59*C66</f>
        <v>-0.83852865008347655</v>
      </c>
    </row>
    <row r="70" spans="1:3" x14ac:dyDescent="0.15">
      <c r="A70" s="1" t="s">
        <v>72</v>
      </c>
      <c r="C70" s="1">
        <f>C59*C65-C64*C60</f>
        <v>0.36744151119746621</v>
      </c>
    </row>
    <row r="72" spans="1:3" x14ac:dyDescent="0.15">
      <c r="A72" s="1" t="s">
        <v>14</v>
      </c>
    </row>
    <row r="73" spans="1:3" x14ac:dyDescent="0.15">
      <c r="A73" s="1" t="s">
        <v>15</v>
      </c>
      <c r="B73" s="3"/>
      <c r="C73" s="1">
        <f>-C61</f>
        <v>-0.63769473273342647</v>
      </c>
    </row>
    <row r="74" spans="1:3" x14ac:dyDescent="0.15">
      <c r="A74" s="1" t="s">
        <v>73</v>
      </c>
      <c r="C74" s="1">
        <v>0</v>
      </c>
    </row>
    <row r="75" spans="1:3" x14ac:dyDescent="0.15">
      <c r="A75" s="1" t="s">
        <v>74</v>
      </c>
      <c r="C75" s="1">
        <f>C59</f>
        <v>0.54731183363076485</v>
      </c>
    </row>
    <row r="76" spans="1:3" x14ac:dyDescent="0.15">
      <c r="A76" s="1" t="s">
        <v>75</v>
      </c>
      <c r="C76" s="1">
        <f>SQRT(C73^2+C74^2+C75^2)</f>
        <v>0.84035993204592185</v>
      </c>
    </row>
    <row r="77" spans="1:3" x14ac:dyDescent="0.15">
      <c r="A77" s="1" t="s">
        <v>76</v>
      </c>
      <c r="C77" s="1">
        <f>C73/C76</f>
        <v>-0.75883524239537326</v>
      </c>
    </row>
    <row r="78" spans="1:3" x14ac:dyDescent="0.15">
      <c r="A78" s="1" t="s">
        <v>16</v>
      </c>
      <c r="C78" s="1">
        <f>C74/C76</f>
        <v>0</v>
      </c>
    </row>
    <row r="79" spans="1:3" x14ac:dyDescent="0.15">
      <c r="A79" s="1" t="s">
        <v>17</v>
      </c>
      <c r="C79" s="1">
        <f>C75/C76</f>
        <v>0.65128263825988408</v>
      </c>
    </row>
    <row r="80" spans="1:3" x14ac:dyDescent="0.15">
      <c r="A80" s="1" t="s">
        <v>18</v>
      </c>
      <c r="C80" s="1">
        <f>C78*C61-C60*C79</f>
        <v>-0.35301392559853073</v>
      </c>
    </row>
    <row r="81" spans="1:3" x14ac:dyDescent="0.15">
      <c r="A81" s="1" t="s">
        <v>19</v>
      </c>
      <c r="C81" s="1">
        <f>C59*C79-C77*C61</f>
        <v>0.84035993204592174</v>
      </c>
    </row>
    <row r="82" spans="1:3" x14ac:dyDescent="0.15">
      <c r="A82" s="1" t="s">
        <v>20</v>
      </c>
      <c r="C82" s="1">
        <f>C77*C60-C59*C78</f>
        <v>-0.41131053104107201</v>
      </c>
    </row>
    <row r="83" spans="1:3" x14ac:dyDescent="0.15">
      <c r="A83" s="1" t="s">
        <v>21</v>
      </c>
      <c r="C83" s="1">
        <f>SQRT(C80^2+C81^2+C82^2)</f>
        <v>1</v>
      </c>
    </row>
    <row r="84" spans="1:3" x14ac:dyDescent="0.15">
      <c r="A84" s="1" t="s">
        <v>22</v>
      </c>
      <c r="C84" s="1">
        <f>SIN(C25*PI()/180)</f>
        <v>0.99782083617672401</v>
      </c>
    </row>
    <row r="85" spans="1:3" x14ac:dyDescent="0.15">
      <c r="A85" s="1" t="s">
        <v>23</v>
      </c>
      <c r="C85" s="1">
        <f>COS(C25*PI()/180)</f>
        <v>-6.5981655720232943E-2</v>
      </c>
    </row>
    <row r="86" spans="1:3" x14ac:dyDescent="0.15">
      <c r="A86" s="1" t="s">
        <v>24</v>
      </c>
    </row>
    <row r="87" spans="1:3" x14ac:dyDescent="0.15">
      <c r="A87" s="1" t="s">
        <v>25</v>
      </c>
      <c r="B87" s="1" t="s">
        <v>26</v>
      </c>
      <c r="C87" s="1">
        <f>C4+C5+C6</f>
        <v>90</v>
      </c>
    </row>
    <row r="88" spans="1:3" x14ac:dyDescent="0.15">
      <c r="A88" s="1" t="s">
        <v>27</v>
      </c>
      <c r="B88" s="1" t="s">
        <v>28</v>
      </c>
      <c r="C88" s="1">
        <f>C4*C5+C5*C6+C6*C4-C7^2-C8^2-C9^2</f>
        <v>-8400</v>
      </c>
    </row>
    <row r="89" spans="1:3" x14ac:dyDescent="0.15">
      <c r="A89" s="1" t="s">
        <v>77</v>
      </c>
      <c r="B89" s="1" t="s">
        <v>29</v>
      </c>
      <c r="C89" s="1">
        <f>C4*C5*C6+2*C7*C8*C9-(C4*C8^2+C5*C9^2+C6*C7^2)</f>
        <v>125000</v>
      </c>
    </row>
    <row r="91" spans="1:3" x14ac:dyDescent="0.15">
      <c r="A91" s="1" t="s">
        <v>30</v>
      </c>
      <c r="B91" s="1" t="s">
        <v>26</v>
      </c>
      <c r="C91" s="1">
        <f>-C87</f>
        <v>-90</v>
      </c>
    </row>
    <row r="92" spans="1:3" x14ac:dyDescent="0.15">
      <c r="A92" s="1" t="s">
        <v>31</v>
      </c>
      <c r="B92" s="1" t="s">
        <v>28</v>
      </c>
      <c r="C92" s="1">
        <f>C88</f>
        <v>-8400</v>
      </c>
    </row>
    <row r="93" spans="1:3" x14ac:dyDescent="0.15">
      <c r="A93" s="1" t="s">
        <v>32</v>
      </c>
      <c r="B93" s="1" t="s">
        <v>29</v>
      </c>
      <c r="C93" s="1">
        <f>-C89</f>
        <v>-125000</v>
      </c>
    </row>
    <row r="94" spans="1:3" x14ac:dyDescent="0.15">
      <c r="A94" s="1" t="s">
        <v>33</v>
      </c>
      <c r="B94" s="3" t="s">
        <v>34</v>
      </c>
      <c r="C94" s="1">
        <f>(C91^2/3-C92)/3</f>
        <v>3700</v>
      </c>
    </row>
    <row r="95" spans="1:3" x14ac:dyDescent="0.15">
      <c r="A95" s="1" t="s">
        <v>35</v>
      </c>
      <c r="C95" s="1">
        <f>SQRT(C94)</f>
        <v>60.827625302982199</v>
      </c>
    </row>
    <row r="96" spans="1:3" x14ac:dyDescent="0.15">
      <c r="A96" s="1" t="s">
        <v>36</v>
      </c>
      <c r="C96" s="1">
        <f>(C91*C92/3-2*C91^3/27-C93)/C94</f>
        <v>116.48648648648648</v>
      </c>
    </row>
    <row r="97" spans="1:3" x14ac:dyDescent="0.15">
      <c r="A97" s="1" t="s">
        <v>37</v>
      </c>
      <c r="B97" s="1" t="s">
        <v>78</v>
      </c>
      <c r="C97" s="1">
        <f>ACOS(C96/(2*C95))/3</f>
        <v>9.7515004560305929E-2</v>
      </c>
    </row>
    <row r="98" spans="1:3" x14ac:dyDescent="0.15">
      <c r="A98" s="1" t="s">
        <v>39</v>
      </c>
      <c r="B98" s="1" t="s">
        <v>38</v>
      </c>
      <c r="C98" s="1">
        <f>C97+2*PI()/3</f>
        <v>2.1919101069535012</v>
      </c>
    </row>
    <row r="99" spans="1:3" x14ac:dyDescent="0.15">
      <c r="A99" s="1" t="s">
        <v>40</v>
      </c>
      <c r="B99" s="1" t="s">
        <v>38</v>
      </c>
      <c r="C99" s="1">
        <f>C97+4*PI()/3</f>
        <v>4.2863052093466969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99"/>
  <sheetViews>
    <sheetView topLeftCell="A13" zoomScaleNormal="100" workbookViewId="0">
      <selection activeCell="C25" sqref="C25"/>
    </sheetView>
  </sheetViews>
  <sheetFormatPr defaultRowHeight="13.5" x14ac:dyDescent="0.15"/>
  <cols>
    <col min="1" max="1" width="14.5" style="1" customWidth="1"/>
    <col min="2" max="2" width="6.375" style="1" customWidth="1"/>
    <col min="3" max="3" width="13.875" style="1" bestFit="1" customWidth="1"/>
    <col min="4" max="4" width="9" style="2"/>
    <col min="5" max="5" width="11.875" customWidth="1"/>
    <col min="7" max="7" width="13.875" customWidth="1"/>
  </cols>
  <sheetData>
    <row r="1" spans="1:3" x14ac:dyDescent="0.15">
      <c r="A1" s="9" t="s">
        <v>0</v>
      </c>
    </row>
    <row r="3" spans="1:3" x14ac:dyDescent="0.15">
      <c r="A3" s="1" t="s">
        <v>1</v>
      </c>
    </row>
    <row r="4" spans="1:3" x14ac:dyDescent="0.15">
      <c r="A4" s="4" t="s">
        <v>45</v>
      </c>
      <c r="B4" s="4" t="s">
        <v>80</v>
      </c>
      <c r="C4" s="5">
        <v>20</v>
      </c>
    </row>
    <row r="5" spans="1:3" x14ac:dyDescent="0.15">
      <c r="A5" s="4" t="s">
        <v>46</v>
      </c>
      <c r="B5" s="4" t="s">
        <v>80</v>
      </c>
      <c r="C5" s="5">
        <v>30</v>
      </c>
    </row>
    <row r="6" spans="1:3" x14ac:dyDescent="0.15">
      <c r="A6" s="4" t="s">
        <v>47</v>
      </c>
      <c r="B6" s="4" t="s">
        <v>80</v>
      </c>
      <c r="C6" s="5">
        <v>0</v>
      </c>
    </row>
    <row r="7" spans="1:3" x14ac:dyDescent="0.15">
      <c r="A7" s="4" t="s">
        <v>48</v>
      </c>
      <c r="B7" s="4" t="s">
        <v>80</v>
      </c>
      <c r="C7" s="5">
        <v>50</v>
      </c>
    </row>
    <row r="8" spans="1:3" x14ac:dyDescent="0.15">
      <c r="A8" s="4" t="s">
        <v>49</v>
      </c>
      <c r="B8" s="4" t="s">
        <v>80</v>
      </c>
      <c r="C8" s="5">
        <v>0</v>
      </c>
    </row>
    <row r="9" spans="1:3" x14ac:dyDescent="0.15">
      <c r="A9" s="4" t="s">
        <v>50</v>
      </c>
      <c r="B9" s="4" t="s">
        <v>80</v>
      </c>
      <c r="C9" s="5">
        <v>0</v>
      </c>
    </row>
    <row r="11" spans="1:3" x14ac:dyDescent="0.15">
      <c r="A11" s="1" t="s">
        <v>4</v>
      </c>
    </row>
    <row r="12" spans="1:3" x14ac:dyDescent="0.15">
      <c r="A12" s="4" t="s">
        <v>58</v>
      </c>
      <c r="B12" s="4" t="s">
        <v>80</v>
      </c>
      <c r="C12" s="6">
        <f xml:space="preserve"> 2 * C95 * COS(C97) - C91/ 3</f>
        <v>75.249378105604464</v>
      </c>
    </row>
    <row r="13" spans="1:3" x14ac:dyDescent="0.15">
      <c r="A13" s="4" t="s">
        <v>5</v>
      </c>
      <c r="B13" s="4" t="s">
        <v>80</v>
      </c>
      <c r="C13" s="6">
        <f xml:space="preserve"> 2 * C95 * COS(C98) - C91/ 3</f>
        <v>-25.249378105604439</v>
      </c>
    </row>
    <row r="14" spans="1:3" x14ac:dyDescent="0.15">
      <c r="A14" s="4" t="s">
        <v>6</v>
      </c>
      <c r="B14" s="4" t="s">
        <v>80</v>
      </c>
      <c r="C14" s="6">
        <f xml:space="preserve"> 2 * C95 * COS(C99) - C91/ 3</f>
        <v>0</v>
      </c>
    </row>
    <row r="15" spans="1:3" x14ac:dyDescent="0.15">
      <c r="A15" s="1" t="s">
        <v>7</v>
      </c>
    </row>
    <row r="16" spans="1:3" x14ac:dyDescent="0.15">
      <c r="A16" s="4" t="s">
        <v>59</v>
      </c>
      <c r="B16" s="4" t="s">
        <v>80</v>
      </c>
      <c r="C16" s="4">
        <f>ABS(C13-C14)/2</f>
        <v>12.62468905280222</v>
      </c>
    </row>
    <row r="17" spans="1:3" x14ac:dyDescent="0.15">
      <c r="A17" s="4" t="s">
        <v>8</v>
      </c>
      <c r="B17" s="4" t="s">
        <v>80</v>
      </c>
      <c r="C17" s="4">
        <f>ABS(C14-C12)/2</f>
        <v>37.624689052802232</v>
      </c>
    </row>
    <row r="18" spans="1:3" x14ac:dyDescent="0.15">
      <c r="A18" s="4" t="s">
        <v>9</v>
      </c>
      <c r="B18" s="4" t="s">
        <v>80</v>
      </c>
      <c r="C18" s="4">
        <f>ABS(C12-C13)/2</f>
        <v>50.24937810560445</v>
      </c>
    </row>
    <row r="20" spans="1:3" x14ac:dyDescent="0.15">
      <c r="A20" s="9" t="s">
        <v>81</v>
      </c>
      <c r="B20"/>
      <c r="C20"/>
    </row>
    <row r="21" spans="1:3" x14ac:dyDescent="0.15">
      <c r="A21"/>
      <c r="B21"/>
      <c r="C21"/>
    </row>
    <row r="22" spans="1:3" x14ac:dyDescent="0.15">
      <c r="A22" s="1" t="s">
        <v>2</v>
      </c>
    </row>
    <row r="23" spans="1:3" x14ac:dyDescent="0.15">
      <c r="A23" s="4" t="s">
        <v>51</v>
      </c>
      <c r="B23" s="4" t="s">
        <v>52</v>
      </c>
      <c r="C23" s="5">
        <v>30</v>
      </c>
    </row>
    <row r="24" spans="1:3" x14ac:dyDescent="0.15">
      <c r="A24" s="4" t="s">
        <v>53</v>
      </c>
      <c r="B24" s="4" t="s">
        <v>52</v>
      </c>
      <c r="C24" s="5">
        <f>90-C23</f>
        <v>60</v>
      </c>
    </row>
    <row r="25" spans="1:3" x14ac:dyDescent="0.15">
      <c r="A25" s="4" t="s">
        <v>54</v>
      </c>
      <c r="B25" s="4" t="s">
        <v>52</v>
      </c>
      <c r="C25" s="5">
        <v>0</v>
      </c>
    </row>
    <row r="26" spans="1:3" x14ac:dyDescent="0.15">
      <c r="A26" s="4" t="s">
        <v>79</v>
      </c>
      <c r="B26" s="7" t="s">
        <v>12</v>
      </c>
      <c r="C26" s="8" t="str">
        <f>IF(((C23+C24)&lt;90)+(C24&gt;(90+C23)),"φの値が適切ではありません。","ＯＫ")</f>
        <v>ＯＫ</v>
      </c>
    </row>
    <row r="28" spans="1:3" x14ac:dyDescent="0.15">
      <c r="A28" s="1" t="s">
        <v>3</v>
      </c>
    </row>
    <row r="29" spans="1:3" x14ac:dyDescent="0.15">
      <c r="A29" s="4" t="s">
        <v>55</v>
      </c>
      <c r="B29" s="4" t="s">
        <v>80</v>
      </c>
      <c r="C29" s="4">
        <f>C59^2*C4+C60^2*C5+C61^2*C6+2*C59*C60*C7+2*C60*C61*C8+2*C61*C59*C9</f>
        <v>65.801270189221952</v>
      </c>
    </row>
    <row r="30" spans="1:3" x14ac:dyDescent="0.15">
      <c r="A30" s="4" t="s">
        <v>41</v>
      </c>
      <c r="B30" s="4" t="s">
        <v>80</v>
      </c>
      <c r="C30" s="4">
        <f>C64^2*C4+C65^2*C5+C66^2*C6+2*C64*C65*C7+2*C65*C66*C8+2*C66*C64*C9</f>
        <v>-15.801270189221938</v>
      </c>
    </row>
    <row r="31" spans="1:3" x14ac:dyDescent="0.15">
      <c r="A31" s="4" t="s">
        <v>56</v>
      </c>
      <c r="B31" s="4" t="s">
        <v>80</v>
      </c>
      <c r="C31" s="4">
        <f>C68^2*C4+C69^2*C5+C70^2*C6+2*C68*C69*C7+2*C69*C70*C8+2*C70*C68*C9</f>
        <v>0</v>
      </c>
    </row>
    <row r="32" spans="1:3" x14ac:dyDescent="0.15">
      <c r="A32" s="4" t="s">
        <v>42</v>
      </c>
      <c r="B32" s="4" t="s">
        <v>80</v>
      </c>
      <c r="C32" s="4">
        <f>C59*C64*C4+C60*C65*C5+C61*C66*C6+(C59*C65+C64*C60)*C7+(C60*C66+C65*C61)*C8+(C61*C64+C66*C59)*C9</f>
        <v>29.330127018922195</v>
      </c>
    </row>
    <row r="33" spans="1:3" x14ac:dyDescent="0.15">
      <c r="A33" s="4" t="s">
        <v>43</v>
      </c>
      <c r="B33" s="4" t="s">
        <v>80</v>
      </c>
      <c r="C33" s="4">
        <f>C64*C68*C4+C65*C69*C5+C66*C70*C6+(C64*C69+C68*C65)*C7+(C65*C70+C69*C66)*C8+(C66*C68+C70*C64)*C9</f>
        <v>0</v>
      </c>
    </row>
    <row r="34" spans="1:3" x14ac:dyDescent="0.15">
      <c r="A34" s="4" t="s">
        <v>44</v>
      </c>
      <c r="B34" s="4" t="s">
        <v>80</v>
      </c>
      <c r="C34" s="4">
        <f>C68*C59*C4+C69*C60*C5+C70*C61*C6+(C68*C60+C59*C69)*C7+(C69*C61+C60*C70)*C8+(C70*C59+C61*C68)*C9</f>
        <v>0</v>
      </c>
    </row>
    <row r="36" spans="1:3" x14ac:dyDescent="0.15">
      <c r="A36" s="4" t="s">
        <v>57</v>
      </c>
      <c r="B36" s="4" t="s">
        <v>28</v>
      </c>
      <c r="C36" s="4">
        <f>C32^2+C33^2+C34^2</f>
        <v>860.25635094610971</v>
      </c>
    </row>
    <row r="54" spans="1:3" x14ac:dyDescent="0.15">
      <c r="A54" s="1" t="s">
        <v>60</v>
      </c>
      <c r="B54" s="1" t="s">
        <v>52</v>
      </c>
      <c r="C54" s="1">
        <f>IF((90-C23)&gt;C24,(90-C23),C24)</f>
        <v>60</v>
      </c>
    </row>
    <row r="55" spans="1:3" x14ac:dyDescent="0.15">
      <c r="A55" s="1" t="s">
        <v>60</v>
      </c>
      <c r="B55" s="1" t="s">
        <v>61</v>
      </c>
      <c r="C55" s="1">
        <f>IF((90+C23)&lt;C54,90+C23,C54)</f>
        <v>60</v>
      </c>
    </row>
    <row r="56" spans="1:3" x14ac:dyDescent="0.15">
      <c r="A56" s="1" t="s">
        <v>62</v>
      </c>
      <c r="B56" s="1" t="s">
        <v>52</v>
      </c>
      <c r="C56" s="2">
        <f>ACOS(C61)*180/PI()</f>
        <v>90</v>
      </c>
    </row>
    <row r="58" spans="1:3" x14ac:dyDescent="0.15">
      <c r="A58" s="1" t="s">
        <v>10</v>
      </c>
    </row>
    <row r="59" spans="1:3" x14ac:dyDescent="0.15">
      <c r="A59" s="1" t="s">
        <v>63</v>
      </c>
      <c r="B59" s="3" t="s">
        <v>12</v>
      </c>
      <c r="C59" s="1">
        <f>COS(C23*PI()/180)</f>
        <v>0.86602540378443871</v>
      </c>
    </row>
    <row r="60" spans="1:3" x14ac:dyDescent="0.15">
      <c r="A60" s="1" t="s">
        <v>64</v>
      </c>
      <c r="B60" s="3" t="s">
        <v>65</v>
      </c>
      <c r="C60" s="1">
        <f>COS(C55*PI()/180)</f>
        <v>0.50000000000000011</v>
      </c>
    </row>
    <row r="61" spans="1:3" x14ac:dyDescent="0.15">
      <c r="A61" s="1" t="s">
        <v>66</v>
      </c>
      <c r="B61" s="3" t="s">
        <v>65</v>
      </c>
      <c r="C61" s="1">
        <f>IF(ABS(1-C59^2-C60^2)&lt;0.0000000001,0,SQRT(1-C59^2-C60^2))</f>
        <v>0</v>
      </c>
    </row>
    <row r="62" spans="1:3" x14ac:dyDescent="0.15">
      <c r="C62" s="1">
        <f>1-C59^2-C60^2</f>
        <v>-2.2204460492503131E-16</v>
      </c>
    </row>
    <row r="63" spans="1:3" x14ac:dyDescent="0.15">
      <c r="A63" s="1" t="s">
        <v>11</v>
      </c>
    </row>
    <row r="64" spans="1:3" x14ac:dyDescent="0.15">
      <c r="A64" s="1" t="s">
        <v>67</v>
      </c>
      <c r="B64" s="3" t="s">
        <v>65</v>
      </c>
      <c r="C64" s="1">
        <f>C77*C84+C80*C85</f>
        <v>-0.50000000000000011</v>
      </c>
    </row>
    <row r="65" spans="1:3" x14ac:dyDescent="0.15">
      <c r="A65" s="1" t="s">
        <v>68</v>
      </c>
      <c r="B65" s="3" t="s">
        <v>65</v>
      </c>
      <c r="C65" s="1">
        <f>C78*C84+C81*C85</f>
        <v>0.86602540378443871</v>
      </c>
    </row>
    <row r="66" spans="1:3" x14ac:dyDescent="0.15">
      <c r="A66" s="1" t="s">
        <v>69</v>
      </c>
      <c r="B66" s="3" t="s">
        <v>65</v>
      </c>
      <c r="C66" s="1">
        <f>C79*C84+C82*C85</f>
        <v>0</v>
      </c>
    </row>
    <row r="67" spans="1:3" x14ac:dyDescent="0.15">
      <c r="A67" s="1" t="s">
        <v>13</v>
      </c>
    </row>
    <row r="68" spans="1:3" x14ac:dyDescent="0.15">
      <c r="A68" s="1" t="s">
        <v>70</v>
      </c>
      <c r="C68" s="1">
        <f>C60*C66-C65*C61</f>
        <v>0</v>
      </c>
    </row>
    <row r="69" spans="1:3" x14ac:dyDescent="0.15">
      <c r="A69" s="1" t="s">
        <v>71</v>
      </c>
      <c r="C69" s="1">
        <f>C64*C61-C59*C66</f>
        <v>0</v>
      </c>
    </row>
    <row r="70" spans="1:3" x14ac:dyDescent="0.15">
      <c r="A70" s="1" t="s">
        <v>72</v>
      </c>
      <c r="C70" s="1">
        <f>C59*C65-C64*C60</f>
        <v>1.0000000000000002</v>
      </c>
    </row>
    <row r="72" spans="1:3" x14ac:dyDescent="0.15">
      <c r="A72" s="1" t="s">
        <v>14</v>
      </c>
    </row>
    <row r="73" spans="1:3" x14ac:dyDescent="0.15">
      <c r="A73" s="1" t="s">
        <v>15</v>
      </c>
      <c r="B73" s="3"/>
      <c r="C73" s="1">
        <f>-C61</f>
        <v>0</v>
      </c>
    </row>
    <row r="74" spans="1:3" x14ac:dyDescent="0.15">
      <c r="A74" s="1" t="s">
        <v>73</v>
      </c>
      <c r="C74" s="1">
        <v>0</v>
      </c>
    </row>
    <row r="75" spans="1:3" x14ac:dyDescent="0.15">
      <c r="A75" s="1" t="s">
        <v>74</v>
      </c>
      <c r="C75" s="1">
        <f>C59</f>
        <v>0.86602540378443871</v>
      </c>
    </row>
    <row r="76" spans="1:3" x14ac:dyDescent="0.15">
      <c r="A76" s="1" t="s">
        <v>75</v>
      </c>
      <c r="C76" s="1">
        <f>SQRT(C73^2+C74^2+C75^2)</f>
        <v>0.86602540378443871</v>
      </c>
    </row>
    <row r="77" spans="1:3" x14ac:dyDescent="0.15">
      <c r="A77" s="1" t="s">
        <v>76</v>
      </c>
      <c r="C77" s="1">
        <f>C73/C76</f>
        <v>0</v>
      </c>
    </row>
    <row r="78" spans="1:3" x14ac:dyDescent="0.15">
      <c r="A78" s="1" t="s">
        <v>16</v>
      </c>
      <c r="C78" s="1">
        <f>C74/C76</f>
        <v>0</v>
      </c>
    </row>
    <row r="79" spans="1:3" x14ac:dyDescent="0.15">
      <c r="A79" s="1" t="s">
        <v>17</v>
      </c>
      <c r="C79" s="1">
        <f>C75/C76</f>
        <v>1</v>
      </c>
    </row>
    <row r="80" spans="1:3" x14ac:dyDescent="0.15">
      <c r="A80" s="1" t="s">
        <v>18</v>
      </c>
      <c r="C80" s="1">
        <f>C78*C61-C60*C79</f>
        <v>-0.50000000000000011</v>
      </c>
    </row>
    <row r="81" spans="1:3" x14ac:dyDescent="0.15">
      <c r="A81" s="1" t="s">
        <v>19</v>
      </c>
      <c r="C81" s="1">
        <f>C59*C79-C77*C61</f>
        <v>0.86602540378443871</v>
      </c>
    </row>
    <row r="82" spans="1:3" x14ac:dyDescent="0.15">
      <c r="A82" s="1" t="s">
        <v>20</v>
      </c>
      <c r="C82" s="1">
        <f>C77*C60-C59*C78</f>
        <v>0</v>
      </c>
    </row>
    <row r="83" spans="1:3" x14ac:dyDescent="0.15">
      <c r="A83" s="1" t="s">
        <v>21</v>
      </c>
      <c r="C83" s="1">
        <f>SQRT(C80^2+C81^2+C82^2)</f>
        <v>1</v>
      </c>
    </row>
    <row r="84" spans="1:3" x14ac:dyDescent="0.15">
      <c r="A84" s="1" t="s">
        <v>22</v>
      </c>
      <c r="C84" s="1">
        <f>SIN(C25*PI()/180)</f>
        <v>0</v>
      </c>
    </row>
    <row r="85" spans="1:3" x14ac:dyDescent="0.15">
      <c r="A85" s="1" t="s">
        <v>23</v>
      </c>
      <c r="C85" s="1">
        <f>COS(C25*PI()/180)</f>
        <v>1</v>
      </c>
    </row>
    <row r="86" spans="1:3" x14ac:dyDescent="0.15">
      <c r="A86" s="1" t="s">
        <v>24</v>
      </c>
    </row>
    <row r="87" spans="1:3" x14ac:dyDescent="0.15">
      <c r="A87" s="1" t="s">
        <v>25</v>
      </c>
      <c r="B87" s="1" t="s">
        <v>26</v>
      </c>
      <c r="C87" s="1">
        <f>C4+C5+C6</f>
        <v>50</v>
      </c>
    </row>
    <row r="88" spans="1:3" x14ac:dyDescent="0.15">
      <c r="A88" s="1" t="s">
        <v>27</v>
      </c>
      <c r="B88" s="1" t="s">
        <v>28</v>
      </c>
      <c r="C88" s="1">
        <f>C4*C5+C5*C6+C6*C4-C7^2-C8^2-C9^2</f>
        <v>-1900</v>
      </c>
    </row>
    <row r="89" spans="1:3" x14ac:dyDescent="0.15">
      <c r="A89" s="1" t="s">
        <v>77</v>
      </c>
      <c r="B89" s="1" t="s">
        <v>29</v>
      </c>
      <c r="C89" s="1">
        <f>C4*C5*C6+2*C7*C8*C9-(C4*C8^2+C5*C9^2+C6*C7^2)</f>
        <v>0</v>
      </c>
    </row>
    <row r="91" spans="1:3" x14ac:dyDescent="0.15">
      <c r="A91" s="1" t="s">
        <v>30</v>
      </c>
      <c r="B91" s="1" t="s">
        <v>26</v>
      </c>
      <c r="C91" s="1">
        <f>-C87</f>
        <v>-50</v>
      </c>
    </row>
    <row r="92" spans="1:3" x14ac:dyDescent="0.15">
      <c r="A92" s="1" t="s">
        <v>31</v>
      </c>
      <c r="B92" s="1" t="s">
        <v>28</v>
      </c>
      <c r="C92" s="1">
        <f>C88</f>
        <v>-1900</v>
      </c>
    </row>
    <row r="93" spans="1:3" x14ac:dyDescent="0.15">
      <c r="A93" s="1" t="s">
        <v>32</v>
      </c>
      <c r="B93" s="1" t="s">
        <v>29</v>
      </c>
      <c r="C93" s="1">
        <f>-C89</f>
        <v>0</v>
      </c>
    </row>
    <row r="94" spans="1:3" x14ac:dyDescent="0.15">
      <c r="A94" s="1" t="s">
        <v>33</v>
      </c>
      <c r="B94" s="3" t="s">
        <v>34</v>
      </c>
      <c r="C94" s="1">
        <f>(C91^2/3-C92)/3</f>
        <v>911.1111111111112</v>
      </c>
    </row>
    <row r="95" spans="1:3" x14ac:dyDescent="0.15">
      <c r="A95" s="1" t="s">
        <v>35</v>
      </c>
      <c r="C95" s="1">
        <f>SQRT(C94)</f>
        <v>30.184617127124724</v>
      </c>
    </row>
    <row r="96" spans="1:3" x14ac:dyDescent="0.15">
      <c r="A96" s="1" t="s">
        <v>36</v>
      </c>
      <c r="C96" s="1">
        <f>(C91*C92/3-2*C91^3/27-C93)/C94</f>
        <v>44.918699186991866</v>
      </c>
    </row>
    <row r="97" spans="1:3" x14ac:dyDescent="0.15">
      <c r="A97" s="1" t="s">
        <v>37</v>
      </c>
      <c r="B97" s="1" t="s">
        <v>78</v>
      </c>
      <c r="C97" s="1">
        <f>ACOS(C96/(2*C95))/3</f>
        <v>0.24388681508657992</v>
      </c>
    </row>
    <row r="98" spans="1:3" x14ac:dyDescent="0.15">
      <c r="A98" s="1" t="s">
        <v>39</v>
      </c>
      <c r="B98" s="1" t="s">
        <v>38</v>
      </c>
      <c r="C98" s="1">
        <f>C97+2*PI()/3</f>
        <v>2.3382819174797751</v>
      </c>
    </row>
    <row r="99" spans="1:3" x14ac:dyDescent="0.15">
      <c r="A99" s="1" t="s">
        <v>40</v>
      </c>
      <c r="B99" s="1" t="s">
        <v>38</v>
      </c>
      <c r="C99" s="1">
        <f>C97+4*PI()/3</f>
        <v>4.4326770198729708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99"/>
  <sheetViews>
    <sheetView workbookViewId="0">
      <selection activeCell="E24" sqref="E24"/>
    </sheetView>
  </sheetViews>
  <sheetFormatPr defaultRowHeight="13.5" x14ac:dyDescent="0.15"/>
  <cols>
    <col min="1" max="1" width="14.5" style="1" customWidth="1"/>
    <col min="2" max="2" width="6.375" style="1" customWidth="1"/>
    <col min="3" max="3" width="13.875" style="1" bestFit="1" customWidth="1"/>
    <col min="4" max="4" width="18.875" style="2" customWidth="1"/>
    <col min="5" max="9" width="9" customWidth="1"/>
  </cols>
  <sheetData>
    <row r="1" spans="1:6" x14ac:dyDescent="0.15">
      <c r="A1" s="9" t="s">
        <v>0</v>
      </c>
    </row>
    <row r="3" spans="1:6" x14ac:dyDescent="0.15">
      <c r="A3" s="1" t="s">
        <v>1</v>
      </c>
      <c r="E3" t="s">
        <v>84</v>
      </c>
    </row>
    <row r="4" spans="1:6" x14ac:dyDescent="0.15">
      <c r="A4" s="4" t="s">
        <v>45</v>
      </c>
      <c r="B4" s="4" t="s">
        <v>80</v>
      </c>
      <c r="C4" s="5">
        <v>20</v>
      </c>
      <c r="E4" t="s">
        <v>85</v>
      </c>
    </row>
    <row r="5" spans="1:6" x14ac:dyDescent="0.15">
      <c r="A5" s="4" t="s">
        <v>46</v>
      </c>
      <c r="B5" s="4" t="s">
        <v>80</v>
      </c>
      <c r="C5" s="5">
        <v>30</v>
      </c>
    </row>
    <row r="6" spans="1:6" x14ac:dyDescent="0.15">
      <c r="A6" s="4" t="s">
        <v>47</v>
      </c>
      <c r="B6" s="4" t="s">
        <v>80</v>
      </c>
      <c r="C6" s="5">
        <v>40</v>
      </c>
      <c r="F6" t="s">
        <v>82</v>
      </c>
    </row>
    <row r="7" spans="1:6" x14ac:dyDescent="0.15">
      <c r="A7" s="4" t="s">
        <v>48</v>
      </c>
      <c r="B7" s="4" t="s">
        <v>80</v>
      </c>
      <c r="C7" s="5">
        <v>50</v>
      </c>
    </row>
    <row r="8" spans="1:6" x14ac:dyDescent="0.15">
      <c r="A8" s="4" t="s">
        <v>49</v>
      </c>
      <c r="B8" s="4" t="s">
        <v>80</v>
      </c>
      <c r="C8" s="5">
        <v>60</v>
      </c>
      <c r="F8" t="s">
        <v>88</v>
      </c>
    </row>
    <row r="9" spans="1:6" x14ac:dyDescent="0.15">
      <c r="A9" s="4" t="s">
        <v>50</v>
      </c>
      <c r="B9" s="4" t="s">
        <v>80</v>
      </c>
      <c r="C9" s="5">
        <v>70</v>
      </c>
    </row>
    <row r="10" spans="1:6" x14ac:dyDescent="0.15">
      <c r="F10" t="s">
        <v>83</v>
      </c>
    </row>
    <row r="11" spans="1:6" x14ac:dyDescent="0.15">
      <c r="A11" s="1" t="s">
        <v>4</v>
      </c>
    </row>
    <row r="12" spans="1:6" x14ac:dyDescent="0.15">
      <c r="A12" s="4" t="s">
        <v>58</v>
      </c>
      <c r="B12" s="4" t="s">
        <v>80</v>
      </c>
      <c r="C12" s="6">
        <f xml:space="preserve"> 2 * C95 * COS(C97) - C91/ 3</f>
        <v>151.0772882176895</v>
      </c>
    </row>
    <row r="13" spans="1:6" x14ac:dyDescent="0.15">
      <c r="A13" s="4" t="s">
        <v>5</v>
      </c>
      <c r="B13" s="4" t="s">
        <v>80</v>
      </c>
      <c r="C13" s="6">
        <f xml:space="preserve"> 2 * C95 * COS(C98) - C91/ 3</f>
        <v>-40.79621245557847</v>
      </c>
    </row>
    <row r="14" spans="1:6" x14ac:dyDescent="0.15">
      <c r="A14" s="4" t="s">
        <v>6</v>
      </c>
      <c r="B14" s="4" t="s">
        <v>80</v>
      </c>
      <c r="C14" s="6">
        <f xml:space="preserve"> 2 * C95 * COS(C99) - C91/ 3</f>
        <v>-20.281075762110994</v>
      </c>
    </row>
    <row r="15" spans="1:6" x14ac:dyDescent="0.15">
      <c r="A15" s="1" t="s">
        <v>7</v>
      </c>
    </row>
    <row r="16" spans="1:6" x14ac:dyDescent="0.15">
      <c r="A16" s="4" t="s">
        <v>59</v>
      </c>
      <c r="B16" s="4" t="s">
        <v>80</v>
      </c>
      <c r="C16" s="4">
        <f>ABS(C13-C14)/2</f>
        <v>10.257568346733738</v>
      </c>
    </row>
    <row r="17" spans="1:3" x14ac:dyDescent="0.15">
      <c r="A17" s="4" t="s">
        <v>8</v>
      </c>
      <c r="B17" s="4" t="s">
        <v>80</v>
      </c>
      <c r="C17" s="4">
        <f>ABS(C14-C12)/2</f>
        <v>85.679181989900243</v>
      </c>
    </row>
    <row r="18" spans="1:3" x14ac:dyDescent="0.15">
      <c r="A18" s="4" t="s">
        <v>9</v>
      </c>
      <c r="B18" s="4" t="s">
        <v>80</v>
      </c>
      <c r="C18" s="4">
        <f>ABS(C12-C13)/2</f>
        <v>95.936750336633992</v>
      </c>
    </row>
    <row r="20" spans="1:3" x14ac:dyDescent="0.15">
      <c r="A20" s="9" t="s">
        <v>81</v>
      </c>
      <c r="B20"/>
      <c r="C20"/>
    </row>
    <row r="21" spans="1:3" x14ac:dyDescent="0.15">
      <c r="A21"/>
      <c r="B21"/>
      <c r="C21"/>
    </row>
    <row r="22" spans="1:3" x14ac:dyDescent="0.15">
      <c r="A22" s="1" t="s">
        <v>2</v>
      </c>
    </row>
    <row r="23" spans="1:3" x14ac:dyDescent="0.15">
      <c r="A23" s="4" t="s">
        <v>51</v>
      </c>
      <c r="B23" s="4" t="s">
        <v>52</v>
      </c>
      <c r="C23" s="5">
        <v>56.817181546140745</v>
      </c>
    </row>
    <row r="24" spans="1:3" x14ac:dyDescent="0.15">
      <c r="A24" s="4" t="s">
        <v>53</v>
      </c>
      <c r="B24" s="4" t="s">
        <v>52</v>
      </c>
      <c r="C24" s="5">
        <v>57.178175474288381</v>
      </c>
    </row>
    <row r="25" spans="1:3" x14ac:dyDescent="0.15">
      <c r="A25" s="4" t="s">
        <v>54</v>
      </c>
      <c r="B25" s="4" t="s">
        <v>52</v>
      </c>
      <c r="C25" s="5">
        <v>93.783330781261299</v>
      </c>
    </row>
    <row r="26" spans="1:3" x14ac:dyDescent="0.15">
      <c r="A26" s="4" t="s">
        <v>79</v>
      </c>
      <c r="B26" s="7" t="s">
        <v>12</v>
      </c>
      <c r="C26" s="8" t="str">
        <f>IF(((C23+C24)&lt;90)+(C24&gt;(90+C23)),"φの値が適切ではありません。","ＯＫ")</f>
        <v>ＯＫ</v>
      </c>
    </row>
    <row r="28" spans="1:3" x14ac:dyDescent="0.15">
      <c r="A28" s="1" t="s">
        <v>3</v>
      </c>
    </row>
    <row r="29" spans="1:3" x14ac:dyDescent="0.15">
      <c r="A29" s="4" t="s">
        <v>55</v>
      </c>
      <c r="B29" s="4" t="s">
        <v>80</v>
      </c>
      <c r="C29" s="4">
        <f>C59^2*C4+C60^2*C5+C61^2*C6+2*C59*C60*C7+2*C60*C61*C8+2*C61*C59*C9</f>
        <v>151.07728821741367</v>
      </c>
    </row>
    <row r="30" spans="1:3" x14ac:dyDescent="0.15">
      <c r="A30" s="4" t="s">
        <v>41</v>
      </c>
      <c r="B30" s="4" t="s">
        <v>80</v>
      </c>
      <c r="C30" s="4">
        <f>C64^2*C4+C65^2*C5+C66^2*C6+2*C64*C65*C7+2*C65*C66*C8+2*C66*C64*C9</f>
        <v>-40.796212455275771</v>
      </c>
    </row>
    <row r="31" spans="1:3" x14ac:dyDescent="0.15">
      <c r="A31" s="4" t="s">
        <v>56</v>
      </c>
      <c r="B31" s="4" t="s">
        <v>80</v>
      </c>
      <c r="C31" s="4">
        <f>C68^2*C4+C69^2*C5+C70^2*C6+2*C68*C69*C7+2*C69*C70*C8+2*C70*C68*C9</f>
        <v>-20.281075762137913</v>
      </c>
    </row>
    <row r="32" spans="1:3" x14ac:dyDescent="0.15">
      <c r="A32" s="4" t="s">
        <v>42</v>
      </c>
      <c r="B32" s="4" t="s">
        <v>80</v>
      </c>
      <c r="C32" s="4">
        <f>C59*C64*C4+C60*C65*C5+C61*C66*C6+(C59*C65+C64*C60)*C7+(C60*C66+C65*C61)*C8+(C61*C64+C66*C59)*C9</f>
        <v>2.2936446238741581E-4</v>
      </c>
    </row>
    <row r="33" spans="1:6" x14ac:dyDescent="0.15">
      <c r="A33" s="4" t="s">
        <v>43</v>
      </c>
      <c r="B33" s="4" t="s">
        <v>80</v>
      </c>
      <c r="C33" s="4">
        <f>C64*C68*C4+C65*C69*C5+C66*C70*C6+(C64*C69+C68*C65)*C7+(C65*C70+C69*C66)*C8+(C66*C68+C70*C64)*C9</f>
        <v>-2.4198942016773195E-5</v>
      </c>
    </row>
    <row r="34" spans="1:6" x14ac:dyDescent="0.15">
      <c r="A34" s="4" t="s">
        <v>44</v>
      </c>
      <c r="B34" s="4" t="s">
        <v>80</v>
      </c>
      <c r="C34" s="4">
        <f>C68*C59*C4+C69*C60*C5+C70*C61*C6+(C68*C60+C59*C69)*C7+(C69*C61+C60*C70)*C8+(C70*C59+C61*C68)*C9</f>
        <v>1.6636007224235527E-5</v>
      </c>
    </row>
    <row r="36" spans="1:6" x14ac:dyDescent="0.15">
      <c r="A36" s="4" t="s">
        <v>57</v>
      </c>
      <c r="B36" s="4" t="s">
        <v>28</v>
      </c>
      <c r="C36" s="4">
        <f>C32^2+C33^2+C34^2</f>
        <v>5.3470402137364244E-8</v>
      </c>
    </row>
    <row r="44" spans="1:6" x14ac:dyDescent="0.15">
      <c r="F44" t="s">
        <v>86</v>
      </c>
    </row>
    <row r="45" spans="1:6" x14ac:dyDescent="0.15">
      <c r="F45" t="s">
        <v>87</v>
      </c>
    </row>
    <row r="54" spans="1:3" x14ac:dyDescent="0.15">
      <c r="A54" s="1" t="s">
        <v>60</v>
      </c>
      <c r="B54" s="1" t="s">
        <v>52</v>
      </c>
      <c r="C54" s="1">
        <f>IF((90-C23)&gt;C24,(90-C23),C24)</f>
        <v>57.178175474288381</v>
      </c>
    </row>
    <row r="55" spans="1:3" x14ac:dyDescent="0.15">
      <c r="A55" s="1" t="s">
        <v>60</v>
      </c>
      <c r="B55" s="1" t="s">
        <v>61</v>
      </c>
      <c r="C55" s="1">
        <f>IF((90+C23)&lt;C54,90+C23,C54)</f>
        <v>57.178175474288381</v>
      </c>
    </row>
    <row r="56" spans="1:3" x14ac:dyDescent="0.15">
      <c r="A56" s="1" t="s">
        <v>62</v>
      </c>
      <c r="B56" s="1" t="s">
        <v>52</v>
      </c>
      <c r="C56" s="2">
        <f>ACOS(C61)*180/PI()</f>
        <v>50.379866308943235</v>
      </c>
    </row>
    <row r="58" spans="1:3" x14ac:dyDescent="0.15">
      <c r="A58" s="1" t="s">
        <v>10</v>
      </c>
    </row>
    <row r="59" spans="1:3" x14ac:dyDescent="0.15">
      <c r="A59" s="1" t="s">
        <v>63</v>
      </c>
      <c r="B59" s="3" t="s">
        <v>12</v>
      </c>
      <c r="C59" s="1">
        <f>COS(C23*PI()/180)</f>
        <v>0.547312274553996</v>
      </c>
    </row>
    <row r="60" spans="1:3" x14ac:dyDescent="0.15">
      <c r="A60" s="1" t="s">
        <v>64</v>
      </c>
      <c r="B60" s="3" t="s">
        <v>65</v>
      </c>
      <c r="C60" s="1">
        <f>COS(C55*PI()/180)</f>
        <v>0.542028351059332</v>
      </c>
    </row>
    <row r="61" spans="1:3" x14ac:dyDescent="0.15">
      <c r="A61" s="1" t="s">
        <v>66</v>
      </c>
      <c r="B61" s="3" t="s">
        <v>65</v>
      </c>
      <c r="C61" s="1">
        <f>IF(ABS(1-C59^2-C60^2)&lt;0.0000000001,0,SQRT(1-C59^2-C60^2))</f>
        <v>0.63769470812484619</v>
      </c>
    </row>
    <row r="62" spans="1:3" x14ac:dyDescent="0.15">
      <c r="C62" s="1">
        <f>1-C59^2-C60^2</f>
        <v>0.40665454077043278</v>
      </c>
    </row>
    <row r="63" spans="1:3" x14ac:dyDescent="0.15">
      <c r="A63" s="1" t="s">
        <v>11</v>
      </c>
    </row>
    <row r="64" spans="1:3" x14ac:dyDescent="0.15">
      <c r="A64" s="1" t="s">
        <v>67</v>
      </c>
      <c r="B64" s="3" t="s">
        <v>65</v>
      </c>
      <c r="C64" s="1">
        <f>C77*C84+C80*C85</f>
        <v>-0.73388812248928814</v>
      </c>
    </row>
    <row r="65" spans="1:3" x14ac:dyDescent="0.15">
      <c r="A65" s="1" t="s">
        <v>68</v>
      </c>
      <c r="B65" s="3" t="s">
        <v>65</v>
      </c>
      <c r="C65" s="1">
        <f>C78*C84+C81*C85</f>
        <v>-5.54499950875341E-2</v>
      </c>
    </row>
    <row r="66" spans="1:3" x14ac:dyDescent="0.15">
      <c r="A66" s="1" t="s">
        <v>69</v>
      </c>
      <c r="B66" s="3" t="s">
        <v>65</v>
      </c>
      <c r="C66" s="1">
        <f>C79*C84+C82*C85</f>
        <v>0.67700333951461433</v>
      </c>
    </row>
    <row r="67" spans="1:3" x14ac:dyDescent="0.15">
      <c r="A67" s="1" t="s">
        <v>13</v>
      </c>
    </row>
    <row r="68" spans="1:3" x14ac:dyDescent="0.15">
      <c r="A68" s="1" t="s">
        <v>70</v>
      </c>
      <c r="C68" s="1">
        <f>C60*C66-C65*C61</f>
        <v>0.40231517221163671</v>
      </c>
    </row>
    <row r="69" spans="1:3" x14ac:dyDescent="0.15">
      <c r="A69" s="1" t="s">
        <v>71</v>
      </c>
      <c r="C69" s="1">
        <f>C64*C61-C59*C66</f>
        <v>-0.83852880969749277</v>
      </c>
    </row>
    <row r="70" spans="1:3" x14ac:dyDescent="0.15">
      <c r="A70" s="1" t="s">
        <v>72</v>
      </c>
      <c r="C70" s="1">
        <f>C59*C65-C64*C60</f>
        <v>0.36743970595953174</v>
      </c>
    </row>
    <row r="72" spans="1:3" x14ac:dyDescent="0.15">
      <c r="A72" s="1" t="s">
        <v>14</v>
      </c>
    </row>
    <row r="73" spans="1:3" x14ac:dyDescent="0.15">
      <c r="A73" s="1" t="s">
        <v>15</v>
      </c>
      <c r="B73" s="3"/>
      <c r="C73" s="1">
        <f>-C61</f>
        <v>-0.63769470812484619</v>
      </c>
    </row>
    <row r="74" spans="1:3" x14ac:dyDescent="0.15">
      <c r="A74" s="1" t="s">
        <v>73</v>
      </c>
      <c r="C74" s="1">
        <v>0</v>
      </c>
    </row>
    <row r="75" spans="1:3" x14ac:dyDescent="0.15">
      <c r="A75" s="1" t="s">
        <v>74</v>
      </c>
      <c r="C75" s="1">
        <f>C59</f>
        <v>0.547312274553996</v>
      </c>
    </row>
    <row r="76" spans="1:3" x14ac:dyDescent="0.15">
      <c r="A76" s="1" t="s">
        <v>75</v>
      </c>
      <c r="C76" s="1">
        <f>SQRT(C73^2+C74^2+C75^2)</f>
        <v>0.84036020053778215</v>
      </c>
    </row>
    <row r="77" spans="1:3" x14ac:dyDescent="0.15">
      <c r="A77" s="1" t="s">
        <v>76</v>
      </c>
      <c r="C77" s="1">
        <f>C73/C76</f>
        <v>-0.75883497066705241</v>
      </c>
    </row>
    <row r="78" spans="1:3" x14ac:dyDescent="0.15">
      <c r="A78" s="1" t="s">
        <v>16</v>
      </c>
      <c r="C78" s="1">
        <f>C74/C76</f>
        <v>0</v>
      </c>
    </row>
    <row r="79" spans="1:3" x14ac:dyDescent="0.15">
      <c r="A79" s="1" t="s">
        <v>17</v>
      </c>
      <c r="C79" s="1">
        <f>C75/C76</f>
        <v>0.65128295486119836</v>
      </c>
    </row>
    <row r="80" spans="1:3" x14ac:dyDescent="0.15">
      <c r="A80" s="1" t="s">
        <v>18</v>
      </c>
      <c r="C80" s="1">
        <f>C78*C61-C60*C79</f>
        <v>-0.3530138260964647</v>
      </c>
    </row>
    <row r="81" spans="1:3" x14ac:dyDescent="0.15">
      <c r="A81" s="1" t="s">
        <v>19</v>
      </c>
      <c r="C81" s="1">
        <f>C59*C79-C77*C61</f>
        <v>0.84036020053778215</v>
      </c>
    </row>
    <row r="82" spans="1:3" x14ac:dyDescent="0.15">
      <c r="A82" s="1" t="s">
        <v>20</v>
      </c>
      <c r="C82" s="1">
        <f>C77*C60-C59*C78</f>
        <v>-0.41131006787681901</v>
      </c>
    </row>
    <row r="83" spans="1:3" x14ac:dyDescent="0.15">
      <c r="A83" s="1" t="s">
        <v>21</v>
      </c>
      <c r="C83" s="1">
        <f>SQRT(C80^2+C81^2+C82^2)</f>
        <v>1</v>
      </c>
    </row>
    <row r="84" spans="1:3" x14ac:dyDescent="0.15">
      <c r="A84" s="1" t="s">
        <v>22</v>
      </c>
      <c r="C84" s="1">
        <f>SIN(C25*PI()/180)</f>
        <v>0.99782070731203421</v>
      </c>
    </row>
    <row r="85" spans="1:3" x14ac:dyDescent="0.15">
      <c r="A85" s="1" t="s">
        <v>23</v>
      </c>
      <c r="C85" s="1">
        <f>COS(C25*PI()/180)</f>
        <v>-6.5983604473473748E-2</v>
      </c>
    </row>
    <row r="86" spans="1:3" x14ac:dyDescent="0.15">
      <c r="A86" s="1" t="s">
        <v>24</v>
      </c>
    </row>
    <row r="87" spans="1:3" x14ac:dyDescent="0.15">
      <c r="A87" s="1" t="s">
        <v>25</v>
      </c>
      <c r="B87" s="1" t="s">
        <v>26</v>
      </c>
      <c r="C87" s="1">
        <f>C4+C5+C6</f>
        <v>90</v>
      </c>
    </row>
    <row r="88" spans="1:3" x14ac:dyDescent="0.15">
      <c r="A88" s="1" t="s">
        <v>27</v>
      </c>
      <c r="B88" s="1" t="s">
        <v>28</v>
      </c>
      <c r="C88" s="1">
        <f>C4*C5+C5*C6+C6*C4-C7^2-C8^2-C9^2</f>
        <v>-8400</v>
      </c>
    </row>
    <row r="89" spans="1:3" x14ac:dyDescent="0.15">
      <c r="A89" s="1" t="s">
        <v>77</v>
      </c>
      <c r="B89" s="1" t="s">
        <v>29</v>
      </c>
      <c r="C89" s="1">
        <f>C4*C5*C6+2*C7*C8*C9-(C4*C8^2+C5*C9^2+C6*C7^2)</f>
        <v>125000</v>
      </c>
    </row>
    <row r="91" spans="1:3" x14ac:dyDescent="0.15">
      <c r="A91" s="1" t="s">
        <v>30</v>
      </c>
      <c r="B91" s="1" t="s">
        <v>26</v>
      </c>
      <c r="C91" s="1">
        <f>-C87</f>
        <v>-90</v>
      </c>
    </row>
    <row r="92" spans="1:3" x14ac:dyDescent="0.15">
      <c r="A92" s="1" t="s">
        <v>31</v>
      </c>
      <c r="B92" s="1" t="s">
        <v>28</v>
      </c>
      <c r="C92" s="1">
        <f>C88</f>
        <v>-8400</v>
      </c>
    </row>
    <row r="93" spans="1:3" x14ac:dyDescent="0.15">
      <c r="A93" s="1" t="s">
        <v>32</v>
      </c>
      <c r="B93" s="1" t="s">
        <v>29</v>
      </c>
      <c r="C93" s="1">
        <f>-C89</f>
        <v>-125000</v>
      </c>
    </row>
    <row r="94" spans="1:3" x14ac:dyDescent="0.15">
      <c r="A94" s="1" t="s">
        <v>33</v>
      </c>
      <c r="B94" s="3" t="s">
        <v>34</v>
      </c>
      <c r="C94" s="1">
        <f>(C91^2/3-C92)/3</f>
        <v>3700</v>
      </c>
    </row>
    <row r="95" spans="1:3" x14ac:dyDescent="0.15">
      <c r="A95" s="1" t="s">
        <v>35</v>
      </c>
      <c r="C95" s="1">
        <f>SQRT(C94)</f>
        <v>60.827625302982199</v>
      </c>
    </row>
    <row r="96" spans="1:3" x14ac:dyDescent="0.15">
      <c r="A96" s="1" t="s">
        <v>36</v>
      </c>
      <c r="C96" s="1">
        <f>(C91*C92/3-2*C91^3/27-C93)/C94</f>
        <v>116.48648648648648</v>
      </c>
    </row>
    <row r="97" spans="1:3" x14ac:dyDescent="0.15">
      <c r="A97" s="1" t="s">
        <v>37</v>
      </c>
      <c r="B97" s="1" t="s">
        <v>78</v>
      </c>
      <c r="C97" s="1">
        <f>ACOS(C96/(2*C95))/3</f>
        <v>9.7515004560305929E-2</v>
      </c>
    </row>
    <row r="98" spans="1:3" x14ac:dyDescent="0.15">
      <c r="A98" s="1" t="s">
        <v>39</v>
      </c>
      <c r="B98" s="1" t="s">
        <v>38</v>
      </c>
      <c r="C98" s="1">
        <f>C97+2*PI()/3</f>
        <v>2.1919101069535012</v>
      </c>
    </row>
    <row r="99" spans="1:3" x14ac:dyDescent="0.15">
      <c r="A99" s="1" t="s">
        <v>40</v>
      </c>
      <c r="B99" s="1" t="s">
        <v>38</v>
      </c>
      <c r="C99" s="1">
        <f>C97+4*PI()/3</f>
        <v>4.2863052093466969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主応力</vt:lpstr>
      <vt:lpstr>基本的な操作法</vt:lpstr>
      <vt:lpstr>平面応力の場合の操作法</vt:lpstr>
      <vt:lpstr>考察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 ryouichi(高橋 良一 ○ＣＭＣ□ＭＳ推○開発)</dc:creator>
  <cp:lastModifiedBy>takahashi ryouichi(高橋 良一 ○ＣＭＣ□ＭＳ推○開発)</cp:lastModifiedBy>
  <dcterms:created xsi:type="dcterms:W3CDTF">2019-01-11T05:10:15Z</dcterms:created>
  <dcterms:modified xsi:type="dcterms:W3CDTF">2019-01-11T09:55:56Z</dcterms:modified>
</cp:coreProperties>
</file>